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380" activeTab="0"/>
  </bookViews>
  <sheets>
    <sheet name="Blad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Lotta</author>
    <author>Your User Name</author>
    <author>Lotta B?ngens</author>
  </authors>
  <commentList>
    <comment ref="A11" authorId="0">
      <text>
        <r>
          <rPr>
            <sz val="8"/>
            <rFont val="Tahoma"/>
            <family val="2"/>
          </rPr>
          <t xml:space="preserve">Ekonomisk livslängd för en belysningsanläggning är ca 20 år. Om inte lokalerna ska användas för annan verksamhet (så att belysningen måste förändras) inom denna tidsrymd bör kalkyltiden vara 20 år. </t>
        </r>
      </text>
    </comment>
    <comment ref="A12" authorId="0">
      <text>
        <r>
          <rPr>
            <sz val="8"/>
            <rFont val="Tahoma"/>
            <family val="2"/>
          </rPr>
          <t xml:space="preserve">Real ränta = Nominell ränta - inflationen
Riktvärden real ränta: 
Kommun 4-5% 
Större privat företag 7-8%
Mindre privat företag 11-12%
</t>
        </r>
      </text>
    </comment>
    <comment ref="A13" authorId="0">
      <text>
        <r>
          <rPr>
            <sz val="8"/>
            <rFont val="Tahoma"/>
            <family val="2"/>
          </rPr>
          <t xml:space="preserve">Riktvärde: 0 - 2 %
</t>
        </r>
      </text>
    </comment>
    <comment ref="A15" authorId="0">
      <text>
        <r>
          <rPr>
            <sz val="12"/>
            <rFont val="Calibri"/>
            <family val="2"/>
          </rPr>
          <t xml:space="preserve">Prisökning på ljuskällor utöver inflationen
Riktvärde 0%. Du kan fylla i olika värden för olika alternativ om du tror att priser på ljuskällor utvecklas olika. </t>
        </r>
      </text>
    </comment>
    <comment ref="A18" authorId="0">
      <text>
        <r>
          <rPr>
            <sz val="8"/>
            <rFont val="Tahoma"/>
            <family val="2"/>
          </rPr>
          <t>Prisökning på underhåll utöver inflationen
Riktvärde 0%</t>
        </r>
      </text>
    </comment>
    <comment ref="A22" authorId="0">
      <text>
        <r>
          <rPr>
            <sz val="12"/>
            <rFont val="Calibri"/>
            <family val="2"/>
          </rPr>
          <t>Ange namn apå de olika alternativen du vill räkna på</t>
        </r>
      </text>
    </comment>
    <comment ref="A27" authorId="0">
      <text>
        <r>
          <rPr>
            <sz val="8"/>
            <rFont val="Tahoma"/>
            <family val="2"/>
          </rPr>
          <t>inkl moms om momsen inte kan dras av 
exkl moms om momsen kan dras av</t>
        </r>
      </text>
    </comment>
    <comment ref="A32" authorId="0">
      <text>
        <r>
          <rPr>
            <sz val="8"/>
            <rFont val="Tahoma"/>
            <family val="2"/>
          </rPr>
          <t>Riktvärden för totala effekter
lKonventionell drift: multiplicera lysrörseffekten med 1,25
HF drift och T5: multiplicera lysrörseffekten med 1,1</t>
        </r>
      </text>
    </comment>
    <comment ref="A48" authorId="0">
      <text>
        <r>
          <rPr>
            <sz val="10"/>
            <rFont val="Calibri"/>
            <family val="2"/>
          </rPr>
          <t>Se tabell till höger. 
OBS! När drifttiden reduceras med t ex styrutrustning fylls det i på rad 50 (reduceringsfaktor).  Här fylls värden i enligt tabell till höger eller annan drifttid om säkrare information finns.</t>
        </r>
      </text>
    </comment>
    <comment ref="A50" authorId="0">
      <text>
        <r>
          <rPr>
            <sz val="12"/>
            <rFont val="Calibri"/>
            <family val="2"/>
          </rPr>
          <t>Reduceringsfaktorn är ett mått på hur mycket energianvändningen kan reduceras med 
1. manuell styrning
2. från/närvarostyrning
3. dagsljusreglering
För schablonvärden se "Ljus och rum" kapitel 10. För total reduktion multipliceras värdena med varandra. 
Exempel reduceringsfaktor för kontor med frånvarostyrning:
Reduceringsfaktor manuell styrning = 0,8
Reduceringsfaktor frånvarostyrning = 0,75
Total reduktion =  0,8*0,75=0,6</t>
        </r>
      </text>
    </comment>
    <comment ref="A52" authorId="0">
      <text>
        <r>
          <rPr>
            <b/>
            <sz val="11"/>
            <rFont val="Tahoma"/>
            <family val="2"/>
          </rPr>
          <t>Riktvärde elpriser</t>
        </r>
        <r>
          <rPr>
            <sz val="11"/>
            <rFont val="Tahoma"/>
            <family val="2"/>
          </rPr>
          <t xml:space="preserve">
Småindustrier                      40 öre/kWh (exkl skatt och moms)
Medelstor ind                      30 öre/kWh (exkl skatt och moms)
Kommun, norra Sverige      80 öre/kWh (inkl skatt och moms)
Kommun södra Sverige       90 öre/kWh (inkl skatt och moms)
Källa: Statistik Energimyndigheten, uppskattningar Kommunförbundet</t>
        </r>
      </text>
    </comment>
    <comment ref="A54" authorId="0">
      <text>
        <r>
          <rPr>
            <sz val="12"/>
            <rFont val="Tahoma"/>
            <family val="2"/>
          </rPr>
          <t>Mha räntan, kalkyltiden, inflationen mm räknar programmet ut en faktor för att få fram nuvärdet av energikostnaderna</t>
        </r>
        <r>
          <rPr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12"/>
            <rFont val="Tahoma"/>
            <family val="2"/>
          </rPr>
          <t>Riktvärde ekonomisk livslängd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Standardlysrör: </t>
        </r>
        <r>
          <rPr>
            <sz val="12"/>
            <rFont val="Tahoma"/>
            <family val="2"/>
          </rPr>
          <t xml:space="preserve">
T8 fullfärg: konventionell drift: 12 000 -15 000 timmar
T8 med HF drift: 16 000 timmar
T5 med HF: 16 000 timmar
</t>
        </r>
        <r>
          <rPr>
            <b/>
            <sz val="12"/>
            <rFont val="Tahoma"/>
            <family val="2"/>
          </rPr>
          <t>Long-life-lysrör:</t>
        </r>
        <r>
          <rPr>
            <sz val="12"/>
            <rFont val="Tahoma"/>
            <family val="2"/>
          </rPr>
          <t xml:space="preserve">
T8 konv drift:; 36 000  - 48 000 timmar
T8 HF-drift: 50 000 - 70 000 timmar
T5 med HF: 36 000 - 48 0000 timmar
</t>
        </r>
        <r>
          <rPr>
            <b/>
            <sz val="12"/>
            <rFont val="Tahoma"/>
            <family val="2"/>
          </rPr>
          <t>Kompaktlysrör</t>
        </r>
        <r>
          <rPr>
            <sz val="12"/>
            <rFont val="Tahoma"/>
            <family val="2"/>
          </rPr>
          <t xml:space="preserve">
Kompaktlysrör konv. 12 000 -  15.000 tim
Kompaktlysrör HF 15 000 - 24 000 tim (det större värdet för s k long-life-modeller</t>
        </r>
        <r>
          <rPr>
            <sz val="8"/>
            <rFont val="Tahoma"/>
            <family val="2"/>
          </rPr>
          <t xml:space="preserve">
</t>
        </r>
      </text>
    </comment>
    <comment ref="A61" authorId="0">
      <text>
        <r>
          <rPr>
            <sz val="10"/>
            <rFont val="Tahoma"/>
            <family val="2"/>
          </rPr>
          <t>Mha räntan, kalkyltiden, inflationen mm räknar programmet ut en faktor för att få fram nuvärdet av ljuskällekostnaderna</t>
        </r>
        <r>
          <rPr>
            <sz val="8"/>
            <rFont val="Tahoma"/>
            <family val="2"/>
          </rPr>
          <t xml:space="preserve">
</t>
        </r>
      </text>
    </comment>
    <comment ref="A68" authorId="0">
      <text>
        <r>
          <rPr>
            <sz val="12"/>
            <rFont val="Tahoma"/>
            <family val="2"/>
          </rPr>
          <t>Mha räntan, kalkyltiden, inflationen mm räknar programmet ut en faktor för att få fram nuvärdet av underhållskostnaderna</t>
        </r>
        <r>
          <rPr>
            <sz val="8"/>
            <rFont val="Tahoma"/>
            <family val="2"/>
          </rPr>
          <t xml:space="preserve">
</t>
        </r>
      </text>
    </comment>
    <comment ref="G8" authorId="1">
      <text>
        <r>
          <rPr>
            <sz val="14"/>
            <rFont val="Calibri"/>
            <family val="2"/>
          </rPr>
          <t>Just så!</t>
        </r>
      </text>
    </comment>
    <comment ref="A51" authorId="1">
      <text>
        <r>
          <rPr>
            <sz val="11"/>
            <rFont val="Tahoma"/>
            <family val="2"/>
          </rPr>
          <t xml:space="preserve">Man bör beakta  att driftdonen skapar en reaktiv effekt i systemet. Vid belysningsssystem över 100 A kan den reaktiva effekten bli så pass stor att man behöver reglera denna, t ex med en kondensator, som i sig kommer att dra elström. 
I sådana system är ofta den verkliga elförbrukningen  större än summan av lysrör och driftdon. Går man från ett sådant system över till T5 eller HF-drift får man en större energiminskning och därmed besparing än vad kalkylen beräknar. </t>
        </r>
        <r>
          <rPr>
            <sz val="8"/>
            <rFont val="Tahoma"/>
            <family val="2"/>
          </rPr>
          <t xml:space="preserve">
</t>
        </r>
      </text>
    </comment>
    <comment ref="A73" authorId="1">
      <text>
        <r>
          <rPr>
            <sz val="14"/>
            <rFont val="Tahoma"/>
            <family val="2"/>
          </rPr>
          <t xml:space="preserve">Är differensen mellan det nya systemet och det gamla lika eller större än 0 är investeringen lönsam.  
Är differensen mindre än 0 är åtgärden inte lönsam.
</t>
        </r>
      </text>
    </comment>
    <comment ref="A37" authorId="1">
      <text>
        <r>
          <rPr>
            <b/>
            <sz val="12"/>
            <rFont val="Tahoma"/>
            <family val="2"/>
          </rPr>
          <t xml:space="preserve">Med styrutrustning menas t ex:
</t>
        </r>
        <r>
          <rPr>
            <sz val="12"/>
            <rFont val="Tahoma"/>
            <family val="2"/>
          </rPr>
          <t>Närvarostyrning
Dagsljusavkänning
Enkel timer
Dimmer</t>
        </r>
        <r>
          <rPr>
            <b/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33" authorId="1">
      <text>
        <r>
          <rPr>
            <sz val="14"/>
            <rFont val="Tahoma"/>
            <family val="2"/>
          </rPr>
          <t>Priser för T8 ligger på ca 28-32 kr/st 
Long-life varianterna (T8) kostar ca 140 kr/st (alla priser exkl moms)
Standard T5 rör kostar  ca 38-80 kr/st
Long-life lysrör kostar ca 220 kr/st
(Prisnivå juni 2009)</t>
        </r>
      </text>
    </comment>
    <comment ref="A47" authorId="2">
      <text>
        <r>
          <rPr>
            <sz val="12"/>
            <rFont val="Calibri"/>
            <family val="2"/>
          </rPr>
          <t xml:space="preserve">Parasitisk effekt = effekt för styr- och reglerutrustning när armaturen är släckt (standby-effekt). Kontrollera med leverantören eller sök mer information på www.ljuskultur.se. Tänk på att det skiljer i effekt mellan standarddon och reglerbara driftdon. </t>
        </r>
      </text>
    </comment>
    <comment ref="A49" authorId="2">
      <text>
        <r>
          <rPr>
            <b/>
            <sz val="12"/>
            <rFont val="Calibri"/>
            <family val="2"/>
          </rPr>
          <t>Skriv Ingen, Manuell, Närvaro, Dagsljus i rutan beroende på val av styrutrustning. Närvaro innefattar även frånvarostyrning.</t>
        </r>
      </text>
    </comment>
    <comment ref="H59" authorId="2">
      <text>
        <r>
          <rPr>
            <sz val="8"/>
            <rFont val="Tahoma"/>
            <family val="2"/>
          </rPr>
          <t>Samma som för kontor</t>
        </r>
      </text>
    </comment>
    <comment ref="H60" authorId="2">
      <text>
        <r>
          <rPr>
            <sz val="8"/>
            <rFont val="Tahoma"/>
            <family val="2"/>
          </rPr>
          <t>Samma som för stora butiker</t>
        </r>
      </text>
    </comment>
    <comment ref="H62" authorId="2">
      <text>
        <r>
          <rPr>
            <sz val="8"/>
            <rFont val="Tahoma"/>
            <family val="2"/>
          </rPr>
          <t>Samma som för kontor</t>
        </r>
      </text>
    </comment>
    <comment ref="H63" authorId="2">
      <text>
        <r>
          <rPr>
            <sz val="8"/>
            <rFont val="Tahoma"/>
            <family val="2"/>
          </rPr>
          <t>Samma som för stora butiker</t>
        </r>
      </text>
    </comment>
  </commentList>
</comments>
</file>

<file path=xl/sharedStrings.xml><?xml version="1.0" encoding="utf-8"?>
<sst xmlns="http://schemas.openxmlformats.org/spreadsheetml/2006/main" count="128" uniqueCount="106">
  <si>
    <t>Tid kalkylen omfattar</t>
  </si>
  <si>
    <t>år</t>
  </si>
  <si>
    <t>st</t>
  </si>
  <si>
    <t>Underhållskostnader</t>
  </si>
  <si>
    <t>Ekonomisk utvärdering av belysningssystem</t>
  </si>
  <si>
    <t>DATUM/HANDLÄGGARE:</t>
  </si>
  <si>
    <t>PROJEKTNUMMER:</t>
  </si>
  <si>
    <t>INVESTERINGSKOSTNADER</t>
  </si>
  <si>
    <t>Armaturtyp</t>
  </si>
  <si>
    <t>á-pris</t>
  </si>
  <si>
    <t>kr/st</t>
  </si>
  <si>
    <t>kr</t>
  </si>
  <si>
    <t>Ljuskällor</t>
  </si>
  <si>
    <t>Effekt/ljuskälla inkl. driftförluster</t>
  </si>
  <si>
    <t>W</t>
  </si>
  <si>
    <t>Installation</t>
  </si>
  <si>
    <t>Material- och arbetskostnader/arm</t>
  </si>
  <si>
    <t>S:A INVESTERINGSKOSTNAD</t>
  </si>
  <si>
    <t>Drifttid</t>
  </si>
  <si>
    <t>h/år</t>
  </si>
  <si>
    <t>Energianvändning / år</t>
  </si>
  <si>
    <t>Elpris</t>
  </si>
  <si>
    <t>kr/kWh</t>
  </si>
  <si>
    <t>Driftskostnad / år</t>
  </si>
  <si>
    <t>kr/år</t>
  </si>
  <si>
    <t>Ljuskällans livslängd</t>
  </si>
  <si>
    <t>h</t>
  </si>
  <si>
    <t>Utbytesintervall</t>
  </si>
  <si>
    <t>Utbyteskostnad / st</t>
  </si>
  <si>
    <t>Underhållskostnad per armatur</t>
  </si>
  <si>
    <t>Underhållsintervall</t>
  </si>
  <si>
    <t>Livscykelanalys enligt riktlinjer från Statens Energimyndighet</t>
  </si>
  <si>
    <t>Förutsättningar</t>
  </si>
  <si>
    <t>Armaturer</t>
  </si>
  <si>
    <t>Installationskostnader</t>
  </si>
  <si>
    <t>DRIFTSKOSTNADER</t>
  </si>
  <si>
    <t>Energikostnader</t>
  </si>
  <si>
    <t>Nuvärde energikostnader</t>
  </si>
  <si>
    <t>Ljuskällekostnader - inkl byte</t>
  </si>
  <si>
    <t>Nuvärde ljuskällekostnader</t>
  </si>
  <si>
    <t>Nuvärde underhållskostnad</t>
  </si>
  <si>
    <t>S:A DRIFTSKOSTNADER</t>
  </si>
  <si>
    <t>Beräkningsfaktor 1</t>
  </si>
  <si>
    <t>Beräkningsfaktor 2</t>
  </si>
  <si>
    <t>Beräkningsfaktor 3</t>
  </si>
  <si>
    <t>Övrigt</t>
  </si>
  <si>
    <t>á-pris (per lysrör)</t>
  </si>
  <si>
    <t>Antal armaturer</t>
  </si>
  <si>
    <t>Årlig real ränta (procent)</t>
  </si>
  <si>
    <t>Årlig energiprisökning utöver inflationen (procent)</t>
  </si>
  <si>
    <t>Årlig prisökning för ljuskällorutöver inflationen (procent)</t>
  </si>
  <si>
    <t>Antal lysrör/lampor per armatur</t>
  </si>
  <si>
    <t>Lysrörens/lampornas effekt (W)</t>
  </si>
  <si>
    <t>W/st</t>
  </si>
  <si>
    <t>Gröna fält visar resultat</t>
  </si>
  <si>
    <t>Armaturkostnad total</t>
  </si>
  <si>
    <t>Ljuskällekostnad total</t>
  </si>
  <si>
    <t>Installerad effekt inkl. driftdonsförluster</t>
  </si>
  <si>
    <t>Årlig prisökning för underhåll utöver inflationen (procent)</t>
  </si>
  <si>
    <t>Anvisningar:</t>
  </si>
  <si>
    <t xml:space="preserve">Röda trianglar i hörnen signalerar </t>
  </si>
  <si>
    <t>att det finns en kommentar för rutan eller raden</t>
  </si>
  <si>
    <t>Effektiv ränta ("energi")</t>
  </si>
  <si>
    <t>Effektiv ränta ("ljuskällor")</t>
  </si>
  <si>
    <t>Effektiv ränta ("underhåll")</t>
  </si>
  <si>
    <t>Antal intervall under kalkyltiden (ljuskällor)</t>
  </si>
  <si>
    <t>Antal intervall under kalkyltiden (underhåll)</t>
  </si>
  <si>
    <t>Drifttid mellan underhåll</t>
  </si>
  <si>
    <t>Reduceringsfaktor</t>
  </si>
  <si>
    <t>Fabrikat/namn</t>
  </si>
  <si>
    <t>Rosa celler redovisar beräkningsresultat som används vidare</t>
  </si>
  <si>
    <t>Styr- och reglerutrustning</t>
  </si>
  <si>
    <t>Typ av styrning (Ingen, Manuell, Närvaro, Dagsljus)</t>
  </si>
  <si>
    <t>kWh/år</t>
  </si>
  <si>
    <t>Lokaltyp</t>
  </si>
  <si>
    <t>Drifttid [tim/år]</t>
  </si>
  <si>
    <t>Kontor</t>
  </si>
  <si>
    <t>Skolor</t>
  </si>
  <si>
    <t>Sporthallar</t>
  </si>
  <si>
    <t>Hotell</t>
  </si>
  <si>
    <t>Restaurang</t>
  </si>
  <si>
    <t>Industri</t>
  </si>
  <si>
    <t>Butik</t>
  </si>
  <si>
    <t>Sjukhus</t>
  </si>
  <si>
    <t>Trapphus</t>
  </si>
  <si>
    <t>Kontor &lt;30m2</t>
  </si>
  <si>
    <t>Allmänna ytor butik &lt;30m2</t>
  </si>
  <si>
    <t>Garage</t>
  </si>
  <si>
    <t>Kontor, 75-100 lux</t>
  </si>
  <si>
    <t>Butik, 75-100 lux</t>
  </si>
  <si>
    <t>Tabell drifttider</t>
  </si>
  <si>
    <t>Drifttider från Energimyndighetens statistikprojekt STIL</t>
  </si>
  <si>
    <t>Ingen</t>
  </si>
  <si>
    <t>närvaro</t>
  </si>
  <si>
    <t xml:space="preserve">Drifttiden bör beräknas på antalet år som resulterar av 80 000 drifttimmar / antalet lystimmar per år.  </t>
  </si>
  <si>
    <t>36 år</t>
  </si>
  <si>
    <t>20 år</t>
  </si>
  <si>
    <t>1500 m.m.</t>
  </si>
  <si>
    <t>1200 m.m.</t>
  </si>
  <si>
    <t>900 m.m.</t>
  </si>
  <si>
    <t>600 m.m.</t>
  </si>
  <si>
    <t>Upphandlande myndighet anger värde</t>
  </si>
  <si>
    <t>Anbudsgivare fyller i gråmarkerade fält</t>
  </si>
  <si>
    <t>0+G72</t>
  </si>
  <si>
    <t>Kalkyl 1500 m.m. 1200 m.m. 900 m.m. samt 600 m.m.</t>
  </si>
  <si>
    <t>Parasitisk effekt (standby läge)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</si>
</sst>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  <numFmt numFmtId="178" formatCode="0.0%"/>
    <numFmt numFmtId="179" formatCode="#,##0_ ;[Red]\-#,##0\ "/>
  </numFmts>
  <fonts count="59">
    <font>
      <sz val="10"/>
      <name val="Arial"/>
      <family val="0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56" fillId="0" borderId="0" xfId="0" applyFont="1" applyAlignment="1" applyProtection="1">
      <alignment horizont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14" fontId="10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14" fontId="10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14" fontId="32" fillId="0" borderId="0" xfId="0" applyNumberFormat="1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9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1" fillId="0" borderId="11" xfId="0" applyFont="1" applyBorder="1" applyAlignment="1">
      <alignment horizontal="left"/>
    </xf>
    <xf numFmtId="0" fontId="10" fillId="0" borderId="13" xfId="0" applyFont="1" applyFill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9" fontId="9" fillId="34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16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0" fontId="9" fillId="0" borderId="17" xfId="0" applyFont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 locked="0"/>
    </xf>
    <xf numFmtId="9" fontId="9" fillId="35" borderId="19" xfId="0" applyNumberFormat="1" applyFont="1" applyFill="1" applyBorder="1" applyAlignment="1" applyProtection="1">
      <alignment horizontal="center"/>
      <protection locked="0"/>
    </xf>
    <xf numFmtId="172" fontId="9" fillId="0" borderId="0" xfId="0" applyNumberFormat="1" applyFont="1" applyAlignment="1" applyProtection="1">
      <alignment/>
      <protection locked="0"/>
    </xf>
    <xf numFmtId="9" fontId="9" fillId="0" borderId="0" xfId="0" applyNumberFormat="1" applyFont="1" applyFill="1" applyBorder="1" applyAlignment="1" applyProtection="1">
      <alignment horizontal="center"/>
      <protection locked="0"/>
    </xf>
    <xf numFmtId="9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48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9" fillId="0" borderId="0" xfId="0" applyNumberFormat="1" applyFont="1" applyAlignment="1" applyProtection="1">
      <alignment/>
      <protection/>
    </xf>
    <xf numFmtId="9" fontId="9" fillId="34" borderId="10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19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Fill="1" applyAlignment="1" applyProtection="1">
      <alignment/>
      <protection/>
    </xf>
    <xf numFmtId="0" fontId="9" fillId="36" borderId="20" xfId="0" applyFont="1" applyFill="1" applyBorder="1" applyAlignment="1" applyProtection="1">
      <alignment/>
      <protection/>
    </xf>
    <xf numFmtId="0" fontId="10" fillId="36" borderId="21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20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5" fontId="10" fillId="0" borderId="0" xfId="0" applyNumberFormat="1" applyFont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173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9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9" fillId="0" borderId="33" xfId="0" applyFont="1" applyFill="1" applyBorder="1" applyAlignment="1">
      <alignment/>
    </xf>
    <xf numFmtId="0" fontId="57" fillId="0" borderId="0" xfId="0" applyFont="1" applyAlignment="1">
      <alignment/>
    </xf>
    <xf numFmtId="3" fontId="9" fillId="0" borderId="34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3" fontId="10" fillId="0" borderId="0" xfId="0" applyNumberFormat="1" applyFont="1" applyBorder="1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/>
      <protection locked="0"/>
    </xf>
    <xf numFmtId="1" fontId="9" fillId="33" borderId="37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" fontId="9" fillId="34" borderId="12" xfId="0" applyNumberFormat="1" applyFont="1" applyFill="1" applyBorder="1" applyAlignment="1" applyProtection="1">
      <alignment horizontal="center"/>
      <protection locked="0"/>
    </xf>
    <xf numFmtId="9" fontId="9" fillId="34" borderId="12" xfId="0" applyNumberFormat="1" applyFont="1" applyFill="1" applyBorder="1" applyAlignment="1" applyProtection="1">
      <alignment horizontal="center"/>
      <protection locked="0"/>
    </xf>
    <xf numFmtId="2" fontId="9" fillId="0" borderId="38" xfId="0" applyNumberFormat="1" applyFont="1" applyBorder="1" applyAlignment="1" applyProtection="1">
      <alignment/>
      <protection locked="0"/>
    </xf>
    <xf numFmtId="9" fontId="9" fillId="34" borderId="12" xfId="0" applyNumberFormat="1" applyFont="1" applyFill="1" applyBorder="1" applyAlignment="1" applyProtection="1">
      <alignment horizontal="center"/>
      <protection/>
    </xf>
    <xf numFmtId="2" fontId="9" fillId="0" borderId="39" xfId="0" applyNumberFormat="1" applyFont="1" applyBorder="1" applyAlignment="1" applyProtection="1">
      <alignment/>
      <protection locked="0"/>
    </xf>
    <xf numFmtId="9" fontId="9" fillId="0" borderId="12" xfId="0" applyNumberFormat="1" applyFont="1" applyFill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 horizontal="center"/>
      <protection/>
    </xf>
    <xf numFmtId="1" fontId="9" fillId="0" borderId="38" xfId="0" applyNumberFormat="1" applyFont="1" applyBorder="1" applyAlignment="1" applyProtection="1">
      <alignment horizontal="center"/>
      <protection locked="0"/>
    </xf>
    <xf numFmtId="2" fontId="9" fillId="0" borderId="38" xfId="0" applyNumberFormat="1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9" fillId="35" borderId="42" xfId="0" applyFont="1" applyFill="1" applyBorder="1" applyAlignment="1" applyProtection="1">
      <alignment horizontal="center"/>
      <protection locked="0"/>
    </xf>
    <xf numFmtId="1" fontId="9" fillId="34" borderId="42" xfId="0" applyNumberFormat="1" applyFont="1" applyFill="1" applyBorder="1" applyAlignment="1" applyProtection="1">
      <alignment horizontal="center"/>
      <protection locked="0"/>
    </xf>
    <xf numFmtId="3" fontId="9" fillId="16" borderId="42" xfId="0" applyNumberFormat="1" applyFont="1" applyFill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35" borderId="42" xfId="0" applyFont="1" applyFill="1" applyBorder="1" applyAlignment="1" applyProtection="1">
      <alignment horizontal="center"/>
      <protection/>
    </xf>
    <xf numFmtId="0" fontId="9" fillId="34" borderId="42" xfId="0" applyFont="1" applyFill="1" applyBorder="1" applyAlignment="1" applyProtection="1">
      <alignment horizontal="center"/>
      <protection locked="0"/>
    </xf>
    <xf numFmtId="1" fontId="9" fillId="35" borderId="42" xfId="0" applyNumberFormat="1" applyFont="1" applyFill="1" applyBorder="1" applyAlignment="1" applyProtection="1">
      <alignment horizontal="center"/>
      <protection locked="0"/>
    </xf>
    <xf numFmtId="1" fontId="9" fillId="16" borderId="42" xfId="0" applyNumberFormat="1" applyFont="1" applyFill="1" applyBorder="1" applyAlignment="1" applyProtection="1">
      <alignment horizontal="center"/>
      <protection/>
    </xf>
    <xf numFmtId="1" fontId="9" fillId="0" borderId="42" xfId="0" applyNumberFormat="1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>
      <alignment horizontal="center"/>
    </xf>
    <xf numFmtId="3" fontId="10" fillId="16" borderId="43" xfId="0" applyNumberFormat="1" applyFont="1" applyFill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9" fillId="37" borderId="41" xfId="0" applyFont="1" applyFill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3" fontId="9" fillId="7" borderId="42" xfId="0" applyNumberFormat="1" applyFont="1" applyFill="1" applyBorder="1" applyAlignment="1" applyProtection="1">
      <alignment horizontal="center"/>
      <protection/>
    </xf>
    <xf numFmtId="3" fontId="9" fillId="35" borderId="42" xfId="0" applyNumberFormat="1" applyFont="1" applyFill="1" applyBorder="1" applyAlignment="1" applyProtection="1">
      <alignment horizontal="center"/>
      <protection/>
    </xf>
    <xf numFmtId="173" fontId="9" fillId="34" borderId="42" xfId="0" applyNumberFormat="1" applyFont="1" applyFill="1" applyBorder="1" applyAlignment="1" applyProtection="1">
      <alignment horizontal="center"/>
      <protection locked="0"/>
    </xf>
    <xf numFmtId="2" fontId="9" fillId="7" borderId="42" xfId="0" applyNumberFormat="1" applyFont="1" applyFill="1" applyBorder="1" applyAlignment="1" applyProtection="1">
      <alignment horizontal="center"/>
      <protection/>
    </xf>
    <xf numFmtId="3" fontId="10" fillId="0" borderId="41" xfId="0" applyNumberFormat="1" applyFont="1" applyFill="1" applyBorder="1" applyAlignment="1" applyProtection="1">
      <alignment horizontal="center"/>
      <protection/>
    </xf>
    <xf numFmtId="1" fontId="10" fillId="0" borderId="42" xfId="0" applyNumberFormat="1" applyFont="1" applyFill="1" applyBorder="1" applyAlignment="1" applyProtection="1">
      <alignment horizontal="center"/>
      <protection/>
    </xf>
    <xf numFmtId="3" fontId="9" fillId="34" borderId="42" xfId="0" applyNumberFormat="1" applyFont="1" applyFill="1" applyBorder="1" applyAlignment="1" applyProtection="1">
      <alignment horizontal="center"/>
      <protection locked="0"/>
    </xf>
    <xf numFmtId="2" fontId="9" fillId="7" borderId="38" xfId="0" applyNumberFormat="1" applyFont="1" applyFill="1" applyBorder="1" applyAlignment="1" applyProtection="1">
      <alignment horizontal="center"/>
      <protection locked="0"/>
    </xf>
    <xf numFmtId="3" fontId="10" fillId="0" borderId="39" xfId="0" applyNumberFormat="1" applyFont="1" applyFill="1" applyBorder="1" applyAlignment="1" applyProtection="1">
      <alignment horizontal="center"/>
      <protection/>
    </xf>
    <xf numFmtId="3" fontId="10" fillId="16" borderId="42" xfId="0" applyNumberFormat="1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5" fontId="10" fillId="0" borderId="38" xfId="0" applyNumberFormat="1" applyFont="1" applyBorder="1" applyAlignment="1" applyProtection="1">
      <alignment horizontal="center"/>
      <protection/>
    </xf>
    <xf numFmtId="0" fontId="9" fillId="0" borderId="21" xfId="0" applyFont="1" applyFill="1" applyBorder="1" applyAlignment="1">
      <alignment/>
    </xf>
    <xf numFmtId="0" fontId="10" fillId="0" borderId="27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31" xfId="0" applyFont="1" applyFill="1" applyBorder="1" applyAlignment="1" applyProtection="1">
      <alignment/>
      <protection locked="0"/>
    </xf>
    <xf numFmtId="3" fontId="9" fillId="23" borderId="42" xfId="0" applyNumberFormat="1" applyFont="1" applyFill="1" applyBorder="1" applyAlignment="1" applyProtection="1">
      <alignment horizontal="center"/>
      <protection locked="0"/>
    </xf>
    <xf numFmtId="1" fontId="9" fillId="23" borderId="42" xfId="0" applyNumberFormat="1" applyFont="1" applyFill="1" applyBorder="1" applyAlignment="1" applyProtection="1">
      <alignment horizontal="center"/>
      <protection locked="0"/>
    </xf>
    <xf numFmtId="2" fontId="9" fillId="23" borderId="4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left"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37" xfId="0" applyFont="1" applyFill="1" applyBorder="1" applyAlignment="1" applyProtection="1">
      <alignment/>
      <protection locked="0"/>
    </xf>
    <xf numFmtId="0" fontId="10" fillId="37" borderId="37" xfId="0" applyFont="1" applyFill="1" applyBorder="1" applyAlignment="1" applyProtection="1">
      <alignment horizontal="center"/>
      <protection locked="0"/>
    </xf>
    <xf numFmtId="0" fontId="9" fillId="37" borderId="37" xfId="0" applyFont="1" applyFill="1" applyBorder="1" applyAlignment="1" applyProtection="1">
      <alignment horizontal="center"/>
      <protection locked="0"/>
    </xf>
    <xf numFmtId="0" fontId="9" fillId="37" borderId="14" xfId="0" applyFont="1" applyFill="1" applyBorder="1" applyAlignment="1" applyProtection="1">
      <alignment horizontal="center"/>
      <protection locked="0"/>
    </xf>
    <xf numFmtId="0" fontId="10" fillId="37" borderId="12" xfId="0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 horizontal="center"/>
      <protection locked="0"/>
    </xf>
    <xf numFmtId="0" fontId="9" fillId="37" borderId="16" xfId="0" applyFont="1" applyFill="1" applyBorder="1" applyAlignment="1" applyProtection="1">
      <alignment horizontal="center"/>
      <protection locked="0"/>
    </xf>
    <xf numFmtId="0" fontId="10" fillId="37" borderId="17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 locked="0"/>
    </xf>
    <xf numFmtId="0" fontId="10" fillId="37" borderId="10" xfId="0" applyFont="1" applyFill="1" applyBorder="1" applyAlignment="1" applyProtection="1">
      <alignment horizontal="center"/>
      <protection locked="0"/>
    </xf>
    <xf numFmtId="0" fontId="10" fillId="37" borderId="10" xfId="0" applyFont="1" applyFill="1" applyBorder="1" applyAlignment="1" applyProtection="1">
      <alignment horizontal="center"/>
      <protection/>
    </xf>
    <xf numFmtId="1" fontId="9" fillId="37" borderId="19" xfId="0" applyNumberFormat="1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/>
      <protection/>
    </xf>
    <xf numFmtId="0" fontId="11" fillId="37" borderId="37" xfId="0" applyFont="1" applyFill="1" applyBorder="1" applyAlignment="1" applyProtection="1">
      <alignment/>
      <protection/>
    </xf>
    <xf numFmtId="0" fontId="11" fillId="37" borderId="37" xfId="0" applyFont="1" applyFill="1" applyBorder="1" applyAlignment="1">
      <alignment/>
    </xf>
    <xf numFmtId="0" fontId="31" fillId="37" borderId="12" xfId="0" applyFont="1" applyFill="1" applyBorder="1" applyAlignment="1" applyProtection="1">
      <alignment/>
      <protection/>
    </xf>
    <xf numFmtId="0" fontId="11" fillId="37" borderId="0" xfId="0" applyFont="1" applyFill="1" applyBorder="1" applyAlignment="1" applyProtection="1">
      <alignment/>
      <protection/>
    </xf>
    <xf numFmtId="0" fontId="11" fillId="37" borderId="0" xfId="0" applyFont="1" applyFill="1" applyBorder="1" applyAlignment="1">
      <alignment/>
    </xf>
    <xf numFmtId="0" fontId="11" fillId="37" borderId="12" xfId="0" applyFont="1" applyFill="1" applyBorder="1" applyAlignment="1" applyProtection="1">
      <alignment/>
      <protection/>
    </xf>
    <xf numFmtId="0" fontId="31" fillId="37" borderId="0" xfId="0" applyFont="1" applyFill="1" applyBorder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 locked="0"/>
    </xf>
    <xf numFmtId="0" fontId="9" fillId="37" borderId="0" xfId="0" applyFont="1" applyFill="1" applyBorder="1" applyAlignment="1">
      <alignment/>
    </xf>
    <xf numFmtId="0" fontId="9" fillId="37" borderId="12" xfId="0" applyFont="1" applyFill="1" applyBorder="1" applyAlignment="1" applyProtection="1">
      <alignment/>
      <protection locked="0"/>
    </xf>
    <xf numFmtId="0" fontId="31" fillId="37" borderId="0" xfId="0" applyFont="1" applyFill="1" applyBorder="1" applyAlignment="1" applyProtection="1">
      <alignment/>
      <protection locked="0"/>
    </xf>
    <xf numFmtId="1" fontId="9" fillId="38" borderId="0" xfId="0" applyNumberFormat="1" applyFont="1" applyFill="1" applyBorder="1" applyAlignment="1" applyProtection="1">
      <alignment horizontal="left"/>
      <protection/>
    </xf>
    <xf numFmtId="1" fontId="9" fillId="38" borderId="12" xfId="0" applyNumberFormat="1" applyFont="1" applyFill="1" applyBorder="1" applyAlignment="1" applyProtection="1">
      <alignment horizontal="left"/>
      <protection/>
    </xf>
    <xf numFmtId="1" fontId="31" fillId="38" borderId="0" xfId="0" applyNumberFormat="1" applyFont="1" applyFill="1" applyBorder="1" applyAlignment="1" applyProtection="1">
      <alignment horizontal="left"/>
      <protection/>
    </xf>
    <xf numFmtId="1" fontId="9" fillId="37" borderId="10" xfId="0" applyNumberFormat="1" applyFont="1" applyFill="1" applyBorder="1" applyAlignment="1" applyProtection="1">
      <alignment/>
      <protection locked="0"/>
    </xf>
    <xf numFmtId="0" fontId="9" fillId="37" borderId="10" xfId="0" applyFont="1" applyFill="1" applyBorder="1" applyAlignment="1">
      <alignment/>
    </xf>
    <xf numFmtId="9" fontId="9" fillId="35" borderId="45" xfId="0" applyNumberFormat="1" applyFont="1" applyFill="1" applyBorder="1" applyAlignment="1" applyProtection="1">
      <alignment horizontal="center"/>
      <protection locked="0"/>
    </xf>
    <xf numFmtId="9" fontId="9" fillId="35" borderId="43" xfId="0" applyNumberFormat="1" applyFont="1" applyFill="1" applyBorder="1" applyAlignment="1" applyProtection="1">
      <alignment horizontal="center"/>
      <protection locked="0"/>
    </xf>
    <xf numFmtId="9" fontId="9" fillId="35" borderId="46" xfId="0" applyNumberFormat="1" applyFont="1" applyFill="1" applyBorder="1" applyAlignment="1" applyProtection="1">
      <alignment horizontal="center"/>
      <protection locked="0"/>
    </xf>
    <xf numFmtId="0" fontId="9" fillId="37" borderId="12" xfId="0" applyFont="1" applyFill="1" applyBorder="1" applyAlignment="1">
      <alignment/>
    </xf>
    <xf numFmtId="1" fontId="9" fillId="37" borderId="17" xfId="0" applyNumberFormat="1" applyFont="1" applyFill="1" applyBorder="1" applyAlignment="1" applyProtection="1">
      <alignment/>
      <protection locked="0"/>
    </xf>
    <xf numFmtId="0" fontId="9" fillId="37" borderId="14" xfId="0" applyFont="1" applyFill="1" applyBorder="1" applyAlignment="1">
      <alignment horizontal="left"/>
    </xf>
    <xf numFmtId="0" fontId="9" fillId="37" borderId="16" xfId="0" applyFont="1" applyFill="1" applyBorder="1" applyAlignment="1">
      <alignment horizontal="left"/>
    </xf>
    <xf numFmtId="0" fontId="9" fillId="37" borderId="19" xfId="0" applyFont="1" applyFill="1" applyBorder="1" applyAlignment="1">
      <alignment horizontal="left"/>
    </xf>
    <xf numFmtId="0" fontId="57" fillId="39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Livscykelkostnader för belysning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Total kostnad (nuvärde)</a:t>
            </a:r>
          </a:p>
        </c:rich>
      </c:tx>
      <c:layout>
        <c:manualLayout>
          <c:xMode val="factor"/>
          <c:yMode val="factor"/>
          <c:x val="-0.053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05"/>
          <c:w val="0.77225"/>
          <c:h val="0.74425"/>
        </c:manualLayout>
      </c:layout>
      <c:barChart>
        <c:barDir val="col"/>
        <c:grouping val="stacked"/>
        <c:varyColors val="0"/>
        <c:ser>
          <c:idx val="0"/>
          <c:order val="0"/>
          <c:tx>
            <c:v>Investering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'Blad 1'!$C$22:$E$22</c:f>
              <c:strCache/>
            </c:strRef>
          </c:cat>
          <c:val>
            <c:numRef>
              <c:f>'Blad 1'!$C$42:$E$42</c:f>
              <c:numCache/>
            </c:numRef>
          </c:val>
        </c:ser>
        <c:ser>
          <c:idx val="1"/>
          <c:order val="1"/>
          <c:tx>
            <c:v>Energi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'Blad 1'!$C$22:$E$22</c:f>
              <c:strCache/>
            </c:strRef>
          </c:cat>
          <c:val>
            <c:numRef>
              <c:f>'Blad 1'!$C$55:$E$55</c:f>
              <c:numCache/>
            </c:numRef>
          </c:val>
        </c:ser>
        <c:ser>
          <c:idx val="2"/>
          <c:order val="2"/>
          <c:tx>
            <c:v>Ljuskällor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'Blad 1'!$C$22:$E$22</c:f>
              <c:strCache/>
            </c:strRef>
          </c:cat>
          <c:val>
            <c:numRef>
              <c:f>'Blad 1'!$C$62:$E$62</c:f>
              <c:numCache/>
            </c:numRef>
          </c:val>
        </c:ser>
        <c:ser>
          <c:idx val="3"/>
          <c:order val="3"/>
          <c:tx>
            <c:v>Underhåll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'Blad 1'!$C$22:$E$22</c:f>
              <c:strCache/>
            </c:strRef>
          </c:cat>
          <c:val>
            <c:numRef>
              <c:f>'Blad 1'!$C$69:$E$69</c:f>
              <c:numCache/>
            </c:numRef>
          </c:val>
        </c:ser>
        <c:overlap val="100"/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7724"/>
        <c:crosses val="autoZero"/>
        <c:auto val="0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9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5685"/>
          <c:w val="0.126"/>
          <c:h val="0.2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72</xdr:row>
      <xdr:rowOff>209550</xdr:rowOff>
    </xdr:from>
    <xdr:to>
      <xdr:col>6</xdr:col>
      <xdr:colOff>600075</xdr:colOff>
      <xdr:row>91</xdr:row>
      <xdr:rowOff>152400</xdr:rowOff>
    </xdr:to>
    <xdr:graphicFrame>
      <xdr:nvGraphicFramePr>
        <xdr:cNvPr id="1" name="Chart 14"/>
        <xdr:cNvGraphicFramePr/>
      </xdr:nvGraphicFramePr>
      <xdr:xfrm>
        <a:off x="781050" y="14001750"/>
        <a:ext cx="10372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70" zoomScaleNormal="90" zoomScaleSheetLayoutView="70" zoomScalePageLayoutView="0" workbookViewId="0" topLeftCell="A57">
      <selection activeCell="E61" sqref="E61"/>
    </sheetView>
  </sheetViews>
  <sheetFormatPr defaultColWidth="11.421875" defaultRowHeight="12.75"/>
  <cols>
    <col min="1" max="1" width="59.00390625" style="4" customWidth="1"/>
    <col min="2" max="2" width="11.28125" style="4" customWidth="1"/>
    <col min="3" max="3" width="21.140625" style="121" customWidth="1"/>
    <col min="4" max="4" width="22.421875" style="121" customWidth="1"/>
    <col min="5" max="5" width="23.7109375" style="121" customWidth="1"/>
    <col min="6" max="6" width="20.7109375" style="13" customWidth="1"/>
    <col min="7" max="7" width="35.8515625" style="4" customWidth="1"/>
    <col min="8" max="8" width="17.28125" style="4" customWidth="1"/>
    <col min="9" max="9" width="20.421875" style="4" customWidth="1"/>
    <col min="10" max="12" width="11.421875" style="4" customWidth="1"/>
    <col min="13" max="13" width="19.8515625" style="5" customWidth="1"/>
    <col min="14" max="16" width="11.421875" style="6" customWidth="1"/>
    <col min="17" max="16384" width="11.421875" style="4" customWidth="1"/>
  </cols>
  <sheetData>
    <row r="1" spans="1:10" ht="21">
      <c r="A1" s="132" t="s">
        <v>4</v>
      </c>
      <c r="B1" s="132"/>
      <c r="C1" s="132"/>
      <c r="D1" s="132"/>
      <c r="E1" s="1"/>
      <c r="F1" s="2"/>
      <c r="G1" s="3"/>
      <c r="H1" s="3"/>
      <c r="I1" s="3"/>
      <c r="J1" s="3"/>
    </row>
    <row r="2" spans="1:10" ht="16.5" thickBot="1">
      <c r="A2" s="133" t="s">
        <v>31</v>
      </c>
      <c r="B2" s="133"/>
      <c r="C2" s="133"/>
      <c r="D2" s="133"/>
      <c r="E2" s="7"/>
      <c r="F2" s="2"/>
      <c r="G2" s="3"/>
      <c r="H2" s="3"/>
      <c r="I2" s="3"/>
      <c r="J2" s="3"/>
    </row>
    <row r="3" spans="1:13" ht="16.5" thickBot="1">
      <c r="A3" s="8"/>
      <c r="B3" s="9"/>
      <c r="C3" s="9"/>
      <c r="D3" s="9"/>
      <c r="E3" s="9"/>
      <c r="F3" s="2"/>
      <c r="G3" s="205"/>
      <c r="H3" s="206"/>
      <c r="I3" s="206"/>
      <c r="J3" s="206"/>
      <c r="K3" s="207"/>
      <c r="L3" s="207"/>
      <c r="M3" s="227"/>
    </row>
    <row r="4" spans="1:13" ht="18.75">
      <c r="A4" s="11"/>
      <c r="B4" s="12"/>
      <c r="C4" s="12"/>
      <c r="D4" s="12"/>
      <c r="E4" s="12"/>
      <c r="F4" s="2"/>
      <c r="G4" s="208" t="s">
        <v>59</v>
      </c>
      <c r="H4" s="209"/>
      <c r="I4" s="209"/>
      <c r="J4" s="209"/>
      <c r="K4" s="210"/>
      <c r="L4" s="210"/>
      <c r="M4" s="228"/>
    </row>
    <row r="5" spans="1:13" ht="21.75" thickBot="1">
      <c r="A5" s="14"/>
      <c r="B5" s="12"/>
      <c r="C5" s="12"/>
      <c r="D5" s="12"/>
      <c r="E5" s="12"/>
      <c r="F5" s="2"/>
      <c r="G5" s="211"/>
      <c r="H5" s="212" t="s">
        <v>102</v>
      </c>
      <c r="I5" s="209"/>
      <c r="J5" s="209"/>
      <c r="K5" s="210"/>
      <c r="L5" s="210"/>
      <c r="M5" s="228"/>
    </row>
    <row r="6" spans="1:16" s="16" customFormat="1" ht="15.75">
      <c r="A6" s="191" t="s">
        <v>104</v>
      </c>
      <c r="B6" s="192"/>
      <c r="C6" s="193"/>
      <c r="D6" s="194"/>
      <c r="E6" s="195"/>
      <c r="F6" s="2"/>
      <c r="G6" s="225"/>
      <c r="H6" s="214"/>
      <c r="I6" s="213"/>
      <c r="J6" s="213"/>
      <c r="K6" s="214"/>
      <c r="L6" s="214"/>
      <c r="M6" s="228"/>
      <c r="N6" s="6"/>
      <c r="O6" s="6"/>
      <c r="P6" s="6"/>
    </row>
    <row r="7" spans="1:16" s="16" customFormat="1" ht="18.75">
      <c r="A7" s="196" t="s">
        <v>5</v>
      </c>
      <c r="B7" s="197"/>
      <c r="C7" s="198"/>
      <c r="D7" s="198"/>
      <c r="E7" s="199"/>
      <c r="F7" s="15"/>
      <c r="G7" s="215"/>
      <c r="H7" s="216" t="s">
        <v>54</v>
      </c>
      <c r="I7" s="213"/>
      <c r="J7" s="213"/>
      <c r="K7" s="214"/>
      <c r="L7" s="214"/>
      <c r="M7" s="228"/>
      <c r="N7" s="6"/>
      <c r="O7" s="6"/>
      <c r="P7" s="6"/>
    </row>
    <row r="8" spans="1:16" s="16" customFormat="1" ht="19.5" thickBot="1">
      <c r="A8" s="200" t="s">
        <v>6</v>
      </c>
      <c r="B8" s="201"/>
      <c r="C8" s="202"/>
      <c r="D8" s="203"/>
      <c r="E8" s="204"/>
      <c r="F8" s="190"/>
      <c r="G8" s="215"/>
      <c r="H8" s="216" t="s">
        <v>60</v>
      </c>
      <c r="I8" s="217"/>
      <c r="J8" s="217"/>
      <c r="K8" s="214"/>
      <c r="L8" s="214"/>
      <c r="M8" s="228"/>
      <c r="N8" s="6"/>
      <c r="O8" s="6"/>
      <c r="P8" s="6"/>
    </row>
    <row r="9" spans="1:16" s="16" customFormat="1" ht="19.5" thickBot="1">
      <c r="A9" s="17"/>
      <c r="B9" s="19"/>
      <c r="C9" s="19"/>
      <c r="D9" s="21"/>
      <c r="E9" s="135"/>
      <c r="F9" s="20"/>
      <c r="G9" s="218"/>
      <c r="H9" s="219" t="s">
        <v>61</v>
      </c>
      <c r="I9" s="217"/>
      <c r="J9" s="217"/>
      <c r="K9" s="214"/>
      <c r="L9" s="214"/>
      <c r="M9" s="228"/>
      <c r="N9" s="6"/>
      <c r="O9" s="6"/>
      <c r="P9" s="6"/>
    </row>
    <row r="10" spans="1:13" ht="18.75">
      <c r="A10" s="22" t="s">
        <v>32</v>
      </c>
      <c r="B10" s="23"/>
      <c r="C10" s="136"/>
      <c r="D10" s="144"/>
      <c r="E10" s="24"/>
      <c r="F10" s="10"/>
      <c r="G10" s="218"/>
      <c r="H10" s="219" t="s">
        <v>70</v>
      </c>
      <c r="I10" s="209"/>
      <c r="J10" s="209"/>
      <c r="K10" s="210"/>
      <c r="L10" s="210"/>
      <c r="M10" s="228"/>
    </row>
    <row r="11" spans="1:16" s="16" customFormat="1" ht="16.5" thickBot="1">
      <c r="A11" s="25" t="s">
        <v>0</v>
      </c>
      <c r="B11" s="26" t="s">
        <v>1</v>
      </c>
      <c r="C11" s="137">
        <v>20</v>
      </c>
      <c r="D11" s="145"/>
      <c r="E11" s="27"/>
      <c r="F11" s="134"/>
      <c r="G11" s="226"/>
      <c r="H11" s="220" t="s">
        <v>101</v>
      </c>
      <c r="I11" s="220"/>
      <c r="J11" s="220"/>
      <c r="K11" s="221"/>
      <c r="L11" s="221"/>
      <c r="M11" s="229"/>
      <c r="N11" s="6"/>
      <c r="O11" s="6"/>
      <c r="P11" s="6"/>
    </row>
    <row r="12" spans="1:16" s="16" customFormat="1" ht="15.75">
      <c r="A12" s="25" t="s">
        <v>48</v>
      </c>
      <c r="B12" s="29"/>
      <c r="C12" s="138">
        <v>0.05</v>
      </c>
      <c r="D12" s="146"/>
      <c r="E12" s="32"/>
      <c r="F12" s="139"/>
      <c r="G12" s="34"/>
      <c r="H12" s="34"/>
      <c r="I12" s="34"/>
      <c r="J12" s="34"/>
      <c r="M12" s="5"/>
      <c r="N12" s="6"/>
      <c r="O12" s="6"/>
      <c r="P12" s="6"/>
    </row>
    <row r="13" spans="1:16" s="16" customFormat="1" ht="15.75">
      <c r="A13" s="25" t="s">
        <v>49</v>
      </c>
      <c r="B13" s="29"/>
      <c r="C13" s="140">
        <v>0.02</v>
      </c>
      <c r="D13" s="146"/>
      <c r="E13" s="32"/>
      <c r="F13" s="141"/>
      <c r="G13" s="34"/>
      <c r="H13" s="34"/>
      <c r="I13" s="34"/>
      <c r="J13" s="34"/>
      <c r="M13" s="5"/>
      <c r="N13" s="6"/>
      <c r="O13" s="6"/>
      <c r="P13" s="6"/>
    </row>
    <row r="14" spans="1:16" s="16" customFormat="1" ht="15.75" hidden="1">
      <c r="A14" s="25" t="s">
        <v>62</v>
      </c>
      <c r="B14" s="29"/>
      <c r="C14" s="142">
        <f>C12-C13</f>
        <v>0.030000000000000002</v>
      </c>
      <c r="D14" s="146"/>
      <c r="E14" s="32"/>
      <c r="F14" s="143"/>
      <c r="G14" s="34"/>
      <c r="H14" s="34"/>
      <c r="I14" s="34"/>
      <c r="J14" s="34"/>
      <c r="M14" s="5"/>
      <c r="N14" s="6"/>
      <c r="O14" s="6"/>
      <c r="P14" s="6"/>
    </row>
    <row r="15" spans="1:16" s="16" customFormat="1" ht="16.5" thickBot="1">
      <c r="A15" s="35" t="s">
        <v>50</v>
      </c>
      <c r="B15" s="36"/>
      <c r="C15" s="222">
        <v>0.1</v>
      </c>
      <c r="D15" s="223">
        <v>0.1</v>
      </c>
      <c r="E15" s="224">
        <v>0.1</v>
      </c>
      <c r="F15" s="37">
        <v>0.1</v>
      </c>
      <c r="G15" s="38"/>
      <c r="H15" s="38"/>
      <c r="I15" s="38"/>
      <c r="J15" s="38"/>
      <c r="M15" s="5"/>
      <c r="N15" s="6"/>
      <c r="O15" s="6"/>
      <c r="P15" s="6"/>
    </row>
    <row r="16" spans="1:16" s="16" customFormat="1" ht="15.75" hidden="1">
      <c r="A16" s="25" t="s">
        <v>63</v>
      </c>
      <c r="B16" s="29"/>
      <c r="C16" s="39">
        <f>$C$12-C15</f>
        <v>-0.05</v>
      </c>
      <c r="D16" s="39">
        <f>$C$12-D15</f>
        <v>-0.05</v>
      </c>
      <c r="E16" s="40">
        <f>$C$12-E15</f>
        <v>-0.05</v>
      </c>
      <c r="F16" s="33"/>
      <c r="G16" s="38"/>
      <c r="H16" s="38"/>
      <c r="I16" s="38"/>
      <c r="J16" s="38"/>
      <c r="M16" s="5"/>
      <c r="N16" s="6"/>
      <c r="O16" s="6"/>
      <c r="P16" s="6"/>
    </row>
    <row r="17" spans="1:16" s="16" customFormat="1" ht="15.75" customHeight="1" hidden="1">
      <c r="A17" s="25" t="s">
        <v>65</v>
      </c>
      <c r="B17" s="29" t="s">
        <v>2</v>
      </c>
      <c r="C17" s="41" t="e">
        <f>IF(ISBLANK(C22),0,INT(IF(MOD($C$11,C59),$C11/C59,($C$11/C59)-1)))</f>
        <v>#DIV/0!</v>
      </c>
      <c r="D17" s="42" t="e">
        <f>IF(ISBLANK(D22),0,INT(IF(MOD($C$11,D59),$C11/D59,($C$11/D59)-1)))</f>
        <v>#DIV/0!</v>
      </c>
      <c r="E17" s="43" t="e">
        <f>IF(ISBLANK(E22),0,INT(IF(MOD($C$11,E59),$C11/E59,($C$11/E59)-1)))</f>
        <v>#DIV/0!</v>
      </c>
      <c r="F17" s="33"/>
      <c r="G17" s="44"/>
      <c r="H17" s="44"/>
      <c r="I17" s="44"/>
      <c r="J17" s="44"/>
      <c r="M17" s="5"/>
      <c r="N17" s="6"/>
      <c r="O17" s="6"/>
      <c r="P17" s="6"/>
    </row>
    <row r="18" spans="1:16" s="16" customFormat="1" ht="16.5" hidden="1" thickBot="1">
      <c r="A18" s="35" t="s">
        <v>58</v>
      </c>
      <c r="B18" s="36"/>
      <c r="C18" s="45">
        <v>0.1</v>
      </c>
      <c r="D18" s="46"/>
      <c r="E18" s="47"/>
      <c r="F18" s="33"/>
      <c r="G18" s="38"/>
      <c r="H18" s="38"/>
      <c r="I18" s="38"/>
      <c r="J18" s="38"/>
      <c r="M18" s="5"/>
      <c r="N18" s="6"/>
      <c r="O18" s="6"/>
      <c r="P18" s="6"/>
    </row>
    <row r="19" spans="1:16" s="16" customFormat="1" ht="15.75" hidden="1">
      <c r="A19" s="48" t="s">
        <v>64</v>
      </c>
      <c r="B19" s="29"/>
      <c r="C19" s="30">
        <f>C12-C18</f>
        <v>-0.05</v>
      </c>
      <c r="D19" s="31"/>
      <c r="E19" s="31"/>
      <c r="F19" s="33"/>
      <c r="G19" s="38"/>
      <c r="H19" s="38"/>
      <c r="I19" s="38"/>
      <c r="J19" s="38"/>
      <c r="M19" s="5"/>
      <c r="N19" s="6"/>
      <c r="O19" s="6"/>
      <c r="P19" s="6"/>
    </row>
    <row r="20" spans="1:16" s="16" customFormat="1" ht="15.75" customHeight="1" hidden="1">
      <c r="A20" s="49" t="s">
        <v>66</v>
      </c>
      <c r="B20" s="29" t="s">
        <v>2</v>
      </c>
      <c r="C20" s="50" t="e">
        <f>IF(ISBLANK(C22),0,INT(IF(MOD($C$11,C67),$C11/C67,($C$11/C67)-1)))</f>
        <v>#DIV/0!</v>
      </c>
      <c r="D20" s="50" t="e">
        <f>IF(ISBLANK(D22),0,INT(IF(MOD($C$11,D67),$C11/D67,($C$11/D67)-1)))</f>
        <v>#DIV/0!</v>
      </c>
      <c r="E20" s="50" t="e">
        <f>IF(ISBLANK(E22),0,INT(IF(MOD($C$11,E67),$C11/E67,($C$11/E67)-1)))</f>
        <v>#DIV/0!</v>
      </c>
      <c r="F20" s="33"/>
      <c r="G20" s="51"/>
      <c r="H20" s="51"/>
      <c r="I20" s="51"/>
      <c r="J20" s="51"/>
      <c r="M20" s="5"/>
      <c r="N20" s="6"/>
      <c r="O20" s="6"/>
      <c r="P20" s="6"/>
    </row>
    <row r="21" spans="1:16" s="16" customFormat="1" ht="15.75" customHeight="1" thickBot="1">
      <c r="A21" s="49"/>
      <c r="B21" s="18"/>
      <c r="C21" s="50"/>
      <c r="D21" s="50"/>
      <c r="E21" s="50"/>
      <c r="F21" s="33"/>
      <c r="G21" s="51"/>
      <c r="H21" s="51"/>
      <c r="I21" s="51"/>
      <c r="J21" s="51"/>
      <c r="M21" s="5"/>
      <c r="N21" s="6"/>
      <c r="O21" s="6"/>
      <c r="P21" s="6"/>
    </row>
    <row r="22" spans="1:16" s="16" customFormat="1" ht="16.5" thickBot="1">
      <c r="A22" s="52" t="s">
        <v>8</v>
      </c>
      <c r="B22" s="53"/>
      <c r="C22" s="151" t="s">
        <v>97</v>
      </c>
      <c r="D22" s="151" t="s">
        <v>98</v>
      </c>
      <c r="E22" s="151" t="s">
        <v>99</v>
      </c>
      <c r="F22" s="151" t="s">
        <v>100</v>
      </c>
      <c r="G22" s="189"/>
      <c r="H22" s="189"/>
      <c r="I22" s="189"/>
      <c r="J22" s="189"/>
      <c r="M22" s="5"/>
      <c r="N22" s="6"/>
      <c r="O22" s="6"/>
      <c r="P22" s="6"/>
    </row>
    <row r="23" spans="1:17" s="16" customFormat="1" ht="15.75">
      <c r="A23" s="54" t="s">
        <v>7</v>
      </c>
      <c r="B23" s="82"/>
      <c r="C23" s="152"/>
      <c r="D23" s="152"/>
      <c r="E23" s="152"/>
      <c r="F23" s="152"/>
      <c r="G23" s="55"/>
      <c r="H23" s="55"/>
      <c r="I23" s="55"/>
      <c r="J23" s="55"/>
      <c r="K23" s="56"/>
      <c r="L23" s="56"/>
      <c r="M23" s="57"/>
      <c r="N23" s="58"/>
      <c r="O23" s="58"/>
      <c r="P23" s="58"/>
      <c r="Q23" s="56"/>
    </row>
    <row r="24" spans="1:17" s="16" customFormat="1" ht="15.75">
      <c r="A24" s="59" t="s">
        <v>33</v>
      </c>
      <c r="B24" s="60"/>
      <c r="C24" s="153"/>
      <c r="D24" s="178"/>
      <c r="E24" s="153"/>
      <c r="F24" s="153"/>
      <c r="G24" s="55"/>
      <c r="H24" s="55"/>
      <c r="I24" s="55"/>
      <c r="J24" s="55"/>
      <c r="K24" s="56"/>
      <c r="L24" s="56"/>
      <c r="M24" s="57"/>
      <c r="N24" s="58"/>
      <c r="O24" s="58"/>
      <c r="P24" s="58"/>
      <c r="Q24" s="56"/>
    </row>
    <row r="25" spans="1:16" s="16" customFormat="1" ht="15.75">
      <c r="A25" s="61" t="s">
        <v>69</v>
      </c>
      <c r="B25" s="62"/>
      <c r="C25" s="154"/>
      <c r="D25" s="154"/>
      <c r="E25" s="154"/>
      <c r="F25" s="154"/>
      <c r="G25" s="63"/>
      <c r="H25" s="63"/>
      <c r="I25" s="63"/>
      <c r="J25" s="63"/>
      <c r="M25" s="5"/>
      <c r="N25" s="6"/>
      <c r="O25" s="6"/>
      <c r="P25" s="6"/>
    </row>
    <row r="26" spans="1:16" s="16" customFormat="1" ht="15.75">
      <c r="A26" s="61" t="s">
        <v>47</v>
      </c>
      <c r="B26" s="62" t="s">
        <v>2</v>
      </c>
      <c r="C26" s="187">
        <v>0</v>
      </c>
      <c r="D26" s="187">
        <v>0</v>
      </c>
      <c r="E26" s="187">
        <v>0</v>
      </c>
      <c r="F26" s="187">
        <v>0</v>
      </c>
      <c r="G26" s="28"/>
      <c r="H26" s="28"/>
      <c r="I26" s="28"/>
      <c r="J26" s="28"/>
      <c r="M26" s="5"/>
      <c r="N26" s="6"/>
      <c r="O26" s="6"/>
      <c r="P26" s="6"/>
    </row>
    <row r="27" spans="1:16" s="16" customFormat="1" ht="15.75">
      <c r="A27" s="61" t="s">
        <v>9</v>
      </c>
      <c r="B27" s="62" t="s">
        <v>10</v>
      </c>
      <c r="C27" s="155">
        <v>0</v>
      </c>
      <c r="D27" s="155">
        <v>0</v>
      </c>
      <c r="E27" s="155">
        <v>0</v>
      </c>
      <c r="F27" s="155">
        <v>0</v>
      </c>
      <c r="G27" s="64"/>
      <c r="H27" s="64"/>
      <c r="I27" s="64"/>
      <c r="J27" s="64"/>
      <c r="M27" s="5"/>
      <c r="N27" s="6"/>
      <c r="O27" s="6"/>
      <c r="P27" s="6"/>
    </row>
    <row r="28" spans="1:16" s="16" customFormat="1" ht="15.75">
      <c r="A28" s="65" t="s">
        <v>55</v>
      </c>
      <c r="B28" s="62" t="s">
        <v>11</v>
      </c>
      <c r="C28" s="156">
        <f>C26*C27</f>
        <v>0</v>
      </c>
      <c r="D28" s="156">
        <f>D26*D27</f>
        <v>0</v>
      </c>
      <c r="E28" s="156">
        <f>E26*E27</f>
        <v>0</v>
      </c>
      <c r="F28" s="156">
        <f>F26*F27</f>
        <v>0</v>
      </c>
      <c r="G28" s="66"/>
      <c r="H28" s="66"/>
      <c r="I28" s="66"/>
      <c r="J28" s="66"/>
      <c r="M28" s="5"/>
      <c r="N28" s="6"/>
      <c r="O28" s="6"/>
      <c r="P28" s="6"/>
    </row>
    <row r="29" spans="1:16" s="16" customFormat="1" ht="15.75">
      <c r="A29" s="67" t="s">
        <v>12</v>
      </c>
      <c r="B29" s="68"/>
      <c r="C29" s="157"/>
      <c r="D29" s="157"/>
      <c r="E29" s="157"/>
      <c r="F29" s="157"/>
      <c r="G29" s="69"/>
      <c r="H29" s="69"/>
      <c r="I29" s="69"/>
      <c r="J29" s="69"/>
      <c r="M29" s="5"/>
      <c r="N29" s="6"/>
      <c r="O29" s="6"/>
      <c r="P29" s="6"/>
    </row>
    <row r="30" spans="1:16" s="16" customFormat="1" ht="15.75">
      <c r="A30" s="61" t="s">
        <v>51</v>
      </c>
      <c r="B30" s="62" t="s">
        <v>2</v>
      </c>
      <c r="C30" s="187">
        <v>0</v>
      </c>
      <c r="D30" s="187">
        <v>0</v>
      </c>
      <c r="E30" s="187">
        <v>0</v>
      </c>
      <c r="F30" s="187">
        <v>0</v>
      </c>
      <c r="G30" s="69"/>
      <c r="H30" s="69"/>
      <c r="I30" s="69"/>
      <c r="J30" s="69"/>
      <c r="M30" s="5"/>
      <c r="N30" s="6"/>
      <c r="O30" s="6"/>
      <c r="P30" s="6"/>
    </row>
    <row r="31" spans="1:16" s="16" customFormat="1" ht="15.75">
      <c r="A31" s="70" t="s">
        <v>52</v>
      </c>
      <c r="B31" s="68" t="s">
        <v>53</v>
      </c>
      <c r="C31" s="158">
        <v>0</v>
      </c>
      <c r="D31" s="158">
        <v>0</v>
      </c>
      <c r="E31" s="158">
        <v>0</v>
      </c>
      <c r="F31" s="158">
        <v>0</v>
      </c>
      <c r="G31" s="69"/>
      <c r="H31" s="69"/>
      <c r="I31" s="69"/>
      <c r="J31" s="69"/>
      <c r="M31" s="5"/>
      <c r="N31" s="6"/>
      <c r="O31" s="6"/>
      <c r="P31" s="6"/>
    </row>
    <row r="32" spans="1:16" s="16" customFormat="1" ht="15.75">
      <c r="A32" s="61" t="s">
        <v>13</v>
      </c>
      <c r="B32" s="62" t="s">
        <v>14</v>
      </c>
      <c r="C32" s="159">
        <v>0</v>
      </c>
      <c r="D32" s="159">
        <v>0</v>
      </c>
      <c r="E32" s="159">
        <v>0</v>
      </c>
      <c r="F32" s="159">
        <v>0</v>
      </c>
      <c r="G32" s="71"/>
      <c r="H32" s="71"/>
      <c r="I32" s="71"/>
      <c r="J32" s="71"/>
      <c r="M32" s="5"/>
      <c r="N32" s="6"/>
      <c r="O32" s="6"/>
      <c r="P32" s="6"/>
    </row>
    <row r="33" spans="1:16" s="56" customFormat="1" ht="15.75">
      <c r="A33" s="72" t="s">
        <v>46</v>
      </c>
      <c r="B33" s="147" t="s">
        <v>10</v>
      </c>
      <c r="C33" s="160">
        <v>0</v>
      </c>
      <c r="D33" s="160">
        <v>0</v>
      </c>
      <c r="E33" s="160">
        <v>0</v>
      </c>
      <c r="F33" s="160">
        <v>0</v>
      </c>
      <c r="G33" s="73"/>
      <c r="H33" s="73"/>
      <c r="I33" s="73"/>
      <c r="J33" s="73"/>
      <c r="M33" s="57"/>
      <c r="N33" s="58"/>
      <c r="O33" s="58"/>
      <c r="P33" s="58"/>
    </row>
    <row r="34" spans="1:16" s="56" customFormat="1" ht="15.75">
      <c r="A34" s="59" t="s">
        <v>56</v>
      </c>
      <c r="B34" s="147" t="s">
        <v>11</v>
      </c>
      <c r="C34" s="161">
        <f>C30*C33*C26</f>
        <v>0</v>
      </c>
      <c r="D34" s="161">
        <f>D30*D33*D26</f>
        <v>0</v>
      </c>
      <c r="E34" s="161">
        <f>E30*E33*E26</f>
        <v>0</v>
      </c>
      <c r="F34" s="161">
        <f>F30*F33*F26</f>
        <v>0</v>
      </c>
      <c r="G34" s="74"/>
      <c r="H34" s="74"/>
      <c r="I34" s="74"/>
      <c r="J34" s="74"/>
      <c r="M34" s="57"/>
      <c r="N34" s="58"/>
      <c r="O34" s="58"/>
      <c r="P34" s="58"/>
    </row>
    <row r="35" spans="1:16" s="56" customFormat="1" ht="15.75">
      <c r="A35" s="75" t="s">
        <v>15</v>
      </c>
      <c r="B35" s="60"/>
      <c r="C35" s="162"/>
      <c r="D35" s="162"/>
      <c r="E35" s="162"/>
      <c r="F35" s="162"/>
      <c r="G35" s="76"/>
      <c r="H35" s="76"/>
      <c r="I35" s="76"/>
      <c r="J35" s="76"/>
      <c r="M35" s="57"/>
      <c r="N35" s="58"/>
      <c r="O35" s="58"/>
      <c r="P35" s="58"/>
    </row>
    <row r="36" spans="1:16" s="56" customFormat="1" ht="15.75">
      <c r="A36" s="72" t="s">
        <v>16</v>
      </c>
      <c r="B36" s="147" t="s">
        <v>11</v>
      </c>
      <c r="C36" s="187">
        <v>0</v>
      </c>
      <c r="D36" s="187">
        <v>0</v>
      </c>
      <c r="E36" s="187">
        <v>0</v>
      </c>
      <c r="F36" s="187">
        <v>330</v>
      </c>
      <c r="G36" s="73"/>
      <c r="H36" s="73"/>
      <c r="I36" s="73"/>
      <c r="J36" s="73"/>
      <c r="M36" s="57"/>
      <c r="N36" s="58"/>
      <c r="O36" s="58"/>
      <c r="P36" s="58"/>
    </row>
    <row r="37" spans="1:16" s="56" customFormat="1" ht="15.75">
      <c r="A37" s="72" t="s">
        <v>71</v>
      </c>
      <c r="B37" s="147" t="s">
        <v>11</v>
      </c>
      <c r="C37" s="160">
        <v>0</v>
      </c>
      <c r="D37" s="160">
        <v>0</v>
      </c>
      <c r="E37" s="160">
        <v>0</v>
      </c>
      <c r="F37" s="160">
        <v>0</v>
      </c>
      <c r="G37" s="77"/>
      <c r="H37" s="77"/>
      <c r="I37" s="77"/>
      <c r="J37" s="77"/>
      <c r="M37" s="57"/>
      <c r="N37" s="58"/>
      <c r="O37" s="58"/>
      <c r="P37" s="58"/>
    </row>
    <row r="38" spans="1:16" s="56" customFormat="1" ht="15.75">
      <c r="A38" s="72" t="s">
        <v>45</v>
      </c>
      <c r="B38" s="147" t="s">
        <v>11</v>
      </c>
      <c r="C38" s="160">
        <v>0</v>
      </c>
      <c r="D38" s="160">
        <v>0</v>
      </c>
      <c r="E38" s="160">
        <v>0</v>
      </c>
      <c r="F38" s="160">
        <v>0</v>
      </c>
      <c r="G38" s="77"/>
      <c r="H38" s="77"/>
      <c r="I38" s="77"/>
      <c r="J38" s="77"/>
      <c r="M38" s="57"/>
      <c r="N38" s="58"/>
      <c r="O38" s="58"/>
      <c r="P38" s="58"/>
    </row>
    <row r="39" spans="1:16" s="16" customFormat="1" ht="15.75">
      <c r="A39" s="65" t="s">
        <v>34</v>
      </c>
      <c r="B39" s="62" t="s">
        <v>11</v>
      </c>
      <c r="C39" s="156">
        <f>(C26*C36)+C37+C38</f>
        <v>0</v>
      </c>
      <c r="D39" s="156">
        <f>(D26*D36)+D37+D38</f>
        <v>0</v>
      </c>
      <c r="E39" s="156">
        <f>(E26*E36)+E37+E38</f>
        <v>0</v>
      </c>
      <c r="F39" s="156">
        <f>(F26*F36)+F37+F38</f>
        <v>0</v>
      </c>
      <c r="G39" s="78"/>
      <c r="H39" s="78"/>
      <c r="I39" s="78"/>
      <c r="J39" s="78"/>
      <c r="M39" s="5"/>
      <c r="N39" s="6"/>
      <c r="O39" s="6"/>
      <c r="P39" s="6"/>
    </row>
    <row r="40" spans="3:6" ht="15.75">
      <c r="C40" s="163"/>
      <c r="D40" s="163"/>
      <c r="E40" s="163"/>
      <c r="F40" s="163"/>
    </row>
    <row r="41" spans="3:6" ht="15.75">
      <c r="C41" s="163"/>
      <c r="D41" s="163"/>
      <c r="E41" s="163"/>
      <c r="F41" s="163"/>
    </row>
    <row r="42" spans="1:16" s="16" customFormat="1" ht="16.5" thickBot="1">
      <c r="A42" s="79" t="s">
        <v>17</v>
      </c>
      <c r="B42" s="148" t="s">
        <v>11</v>
      </c>
      <c r="C42" s="164">
        <f>C28+C34+C36*C26+C37+C38</f>
        <v>0</v>
      </c>
      <c r="D42" s="164">
        <f>D28+D34+D36*D26+D37+D38</f>
        <v>0</v>
      </c>
      <c r="E42" s="164">
        <f>E28+E34+E36*E26+E37+E38</f>
        <v>0</v>
      </c>
      <c r="F42" s="164">
        <f>F28+F34+F36*F26+F37+F38</f>
        <v>0</v>
      </c>
      <c r="M42" s="5"/>
      <c r="N42" s="6"/>
      <c r="O42" s="6"/>
      <c r="P42" s="6"/>
    </row>
    <row r="43" spans="1:16" s="16" customFormat="1" ht="16.5" thickBot="1">
      <c r="A43" s="80"/>
      <c r="B43" s="80"/>
      <c r="C43" s="165"/>
      <c r="D43" s="179"/>
      <c r="E43" s="179"/>
      <c r="F43" s="179"/>
      <c r="G43" s="81"/>
      <c r="H43" s="81"/>
      <c r="I43" s="81"/>
      <c r="J43" s="81"/>
      <c r="M43" s="5"/>
      <c r="N43" s="6"/>
      <c r="O43" s="6"/>
      <c r="P43" s="6"/>
    </row>
    <row r="44" spans="1:16" s="16" customFormat="1" ht="15.75">
      <c r="A44" s="54" t="s">
        <v>35</v>
      </c>
      <c r="B44" s="82"/>
      <c r="C44" s="166"/>
      <c r="D44" s="166"/>
      <c r="E44" s="166"/>
      <c r="F44" s="166"/>
      <c r="G44" s="55"/>
      <c r="H44" s="55"/>
      <c r="I44" s="55"/>
      <c r="J44" s="55"/>
      <c r="M44" s="5"/>
      <c r="N44" s="6"/>
      <c r="O44" s="6"/>
      <c r="P44" s="6"/>
    </row>
    <row r="45" spans="1:16" s="16" customFormat="1" ht="15.75">
      <c r="A45" s="83" t="s">
        <v>36</v>
      </c>
      <c r="B45" s="84"/>
      <c r="C45" s="167"/>
      <c r="D45" s="167"/>
      <c r="E45" s="167"/>
      <c r="F45" s="167"/>
      <c r="G45" s="55"/>
      <c r="H45" s="55"/>
      <c r="I45" s="55"/>
      <c r="J45" s="55"/>
      <c r="M45" s="5"/>
      <c r="N45" s="6"/>
      <c r="O45" s="6"/>
      <c r="P45" s="6"/>
    </row>
    <row r="46" spans="1:16" s="16" customFormat="1" ht="15.75">
      <c r="A46" s="85" t="s">
        <v>57</v>
      </c>
      <c r="B46" s="149" t="s">
        <v>14</v>
      </c>
      <c r="C46" s="168">
        <f>C30*C32*C26</f>
        <v>0</v>
      </c>
      <c r="D46" s="168">
        <f>D30*D32*D26</f>
        <v>0</v>
      </c>
      <c r="E46" s="168">
        <f>E30*E32*E26</f>
        <v>0</v>
      </c>
      <c r="F46" s="168">
        <f>F30*F32*F26</f>
        <v>0</v>
      </c>
      <c r="G46" s="86"/>
      <c r="H46" s="86"/>
      <c r="I46" s="86"/>
      <c r="J46" s="86"/>
      <c r="M46" s="5"/>
      <c r="N46" s="6"/>
      <c r="O46" s="6"/>
      <c r="P46" s="6"/>
    </row>
    <row r="47" spans="1:16" s="16" customFormat="1" ht="15.75">
      <c r="A47" s="85" t="s">
        <v>105</v>
      </c>
      <c r="B47" s="149" t="s">
        <v>14</v>
      </c>
      <c r="C47" s="169">
        <v>0</v>
      </c>
      <c r="D47" s="169">
        <v>0</v>
      </c>
      <c r="E47" s="169">
        <v>0</v>
      </c>
      <c r="F47" s="169">
        <v>0</v>
      </c>
      <c r="L47" s="5"/>
      <c r="M47" s="6"/>
      <c r="N47" s="6"/>
      <c r="P47" s="6"/>
    </row>
    <row r="48" spans="1:16" s="16" customFormat="1" ht="15.75">
      <c r="A48" s="72" t="s">
        <v>18</v>
      </c>
      <c r="B48" s="147" t="s">
        <v>19</v>
      </c>
      <c r="C48" s="186">
        <v>5840</v>
      </c>
      <c r="D48" s="186">
        <v>5840</v>
      </c>
      <c r="E48" s="186">
        <v>5840</v>
      </c>
      <c r="F48" s="186">
        <v>5840</v>
      </c>
      <c r="G48" s="131" t="s">
        <v>90</v>
      </c>
      <c r="H48" s="86"/>
      <c r="I48" s="86"/>
      <c r="L48" s="5"/>
      <c r="M48" s="6"/>
      <c r="N48" s="6"/>
      <c r="P48" s="6"/>
    </row>
    <row r="49" spans="1:16" s="16" customFormat="1" ht="15.75">
      <c r="A49" s="72" t="s">
        <v>72</v>
      </c>
      <c r="B49" s="147"/>
      <c r="C49" s="186" t="s">
        <v>92</v>
      </c>
      <c r="D49" s="186" t="s">
        <v>93</v>
      </c>
      <c r="E49" s="186" t="s">
        <v>92</v>
      </c>
      <c r="F49" s="186" t="s">
        <v>92</v>
      </c>
      <c r="G49" s="180" t="s">
        <v>74</v>
      </c>
      <c r="H49" s="124" t="s">
        <v>75</v>
      </c>
      <c r="I49" s="125" t="s">
        <v>94</v>
      </c>
      <c r="L49" s="5"/>
      <c r="M49" s="6"/>
      <c r="N49" s="6"/>
      <c r="P49" s="6"/>
    </row>
    <row r="50" spans="1:16" s="16" customFormat="1" ht="15.75">
      <c r="A50" s="61" t="s">
        <v>68</v>
      </c>
      <c r="B50" s="62"/>
      <c r="C50" s="170">
        <v>0.8</v>
      </c>
      <c r="D50" s="170">
        <v>0.8</v>
      </c>
      <c r="E50" s="170">
        <v>0.8</v>
      </c>
      <c r="F50" s="170">
        <v>0.8</v>
      </c>
      <c r="G50" s="181" t="s">
        <v>76</v>
      </c>
      <c r="H50" s="126">
        <v>2200</v>
      </c>
      <c r="I50" s="230" t="s">
        <v>95</v>
      </c>
      <c r="L50" s="5"/>
      <c r="M50" s="6"/>
      <c r="N50" s="6"/>
      <c r="P50" s="6"/>
    </row>
    <row r="51" spans="1:16" s="16" customFormat="1" ht="15.75">
      <c r="A51" s="61" t="s">
        <v>20</v>
      </c>
      <c r="B51" s="62" t="s">
        <v>73</v>
      </c>
      <c r="C51" s="168">
        <f>(C46*C50*C48/1000)+(C47*(8760-C48)/1000)</f>
        <v>0</v>
      </c>
      <c r="D51" s="168">
        <f>(D46*D50*D48/1000)+(D47*(8760-D48)/1000)</f>
        <v>0</v>
      </c>
      <c r="E51" s="168">
        <f>(E46*E50*E48/1000)+(E47*(8760-E48)/1000)</f>
        <v>0</v>
      </c>
      <c r="F51" s="168">
        <f>(F46*F50*F48/1000)+(F47*(8760-F48)/1000)</f>
        <v>0</v>
      </c>
      <c r="G51" s="18" t="s">
        <v>77</v>
      </c>
      <c r="H51" s="127">
        <v>1650</v>
      </c>
      <c r="I51" s="230"/>
      <c r="L51" s="5"/>
      <c r="M51" s="6"/>
      <c r="N51" s="6"/>
      <c r="P51" s="6"/>
    </row>
    <row r="52" spans="1:16" s="16" customFormat="1" ht="15.75">
      <c r="A52" s="72" t="s">
        <v>21</v>
      </c>
      <c r="B52" s="147" t="s">
        <v>22</v>
      </c>
      <c r="C52" s="188">
        <v>0.95</v>
      </c>
      <c r="D52" s="188">
        <v>0.95</v>
      </c>
      <c r="E52" s="188">
        <v>0.95</v>
      </c>
      <c r="F52" s="188">
        <v>0.95</v>
      </c>
      <c r="G52" s="18" t="s">
        <v>78</v>
      </c>
      <c r="H52" s="127">
        <v>2700</v>
      </c>
      <c r="I52" s="230"/>
      <c r="L52" s="5"/>
      <c r="M52" s="6"/>
      <c r="N52" s="6"/>
      <c r="P52" s="6"/>
    </row>
    <row r="53" spans="1:16" s="16" customFormat="1" ht="15.75">
      <c r="A53" s="88" t="s">
        <v>23</v>
      </c>
      <c r="B53" s="95" t="s">
        <v>24</v>
      </c>
      <c r="C53" s="156">
        <f>C51*C52</f>
        <v>0</v>
      </c>
      <c r="D53" s="156">
        <f>D51*D52</f>
        <v>0</v>
      </c>
      <c r="E53" s="156">
        <f>E51*E52</f>
        <v>0</v>
      </c>
      <c r="F53" s="156">
        <f>F51*F52</f>
        <v>0</v>
      </c>
      <c r="G53" s="18" t="s">
        <v>79</v>
      </c>
      <c r="H53" s="127">
        <v>2500</v>
      </c>
      <c r="I53" s="230"/>
      <c r="L53" s="5"/>
      <c r="M53" s="6"/>
      <c r="N53" s="6"/>
      <c r="P53" s="6"/>
    </row>
    <row r="54" spans="1:16" s="16" customFormat="1" ht="15.75">
      <c r="A54" s="88" t="s">
        <v>42</v>
      </c>
      <c r="B54" s="95"/>
      <c r="C54" s="171">
        <f>-PV($C$14,$C$11,1,,1)</f>
        <v>15.323799106269163</v>
      </c>
      <c r="D54" s="171">
        <f>-PV($C$14,$C$11,1,,1)</f>
        <v>15.323799106269163</v>
      </c>
      <c r="E54" s="171">
        <f>-PV($C$14,$C$11,1,,1)</f>
        <v>15.323799106269163</v>
      </c>
      <c r="F54" s="171">
        <f>-PV($C$14,$C$11,1,,1)</f>
        <v>15.323799106269163</v>
      </c>
      <c r="G54" s="18" t="s">
        <v>80</v>
      </c>
      <c r="H54" s="127">
        <v>3200</v>
      </c>
      <c r="I54" s="230"/>
      <c r="L54" s="5"/>
      <c r="M54" s="6"/>
      <c r="N54" s="6"/>
      <c r="P54" s="6"/>
    </row>
    <row r="55" spans="1:16" s="16" customFormat="1" ht="16.5" thickBot="1">
      <c r="A55" s="89" t="s">
        <v>37</v>
      </c>
      <c r="B55" s="106" t="s">
        <v>11</v>
      </c>
      <c r="C55" s="164">
        <f>C53*C54</f>
        <v>0</v>
      </c>
      <c r="D55" s="164">
        <f>D53*D54</f>
        <v>0</v>
      </c>
      <c r="E55" s="164">
        <f>E53*E54</f>
        <v>0</v>
      </c>
      <c r="F55" s="164">
        <f>F53*F54</f>
        <v>0</v>
      </c>
      <c r="G55" s="18" t="s">
        <v>81</v>
      </c>
      <c r="H55" s="127">
        <v>2200</v>
      </c>
      <c r="I55" s="230"/>
      <c r="L55" s="5"/>
      <c r="M55" s="6"/>
      <c r="N55" s="6"/>
      <c r="P55" s="6"/>
    </row>
    <row r="56" spans="1:16" s="16" customFormat="1" ht="15.75">
      <c r="A56" s="91"/>
      <c r="B56" s="92"/>
      <c r="C56" s="172"/>
      <c r="D56" s="172"/>
      <c r="E56" s="172"/>
      <c r="F56" s="172"/>
      <c r="G56" s="18" t="s">
        <v>82</v>
      </c>
      <c r="H56" s="127">
        <v>3500</v>
      </c>
      <c r="I56" s="230"/>
      <c r="L56" s="5"/>
      <c r="M56" s="6"/>
      <c r="N56" s="6"/>
      <c r="P56" s="6"/>
    </row>
    <row r="57" spans="1:16" s="16" customFormat="1" ht="15.75">
      <c r="A57" s="93" t="s">
        <v>38</v>
      </c>
      <c r="B57" s="94"/>
      <c r="C57" s="173"/>
      <c r="D57" s="153"/>
      <c r="E57" s="153"/>
      <c r="F57" s="153"/>
      <c r="G57" s="18" t="s">
        <v>83</v>
      </c>
      <c r="H57" s="127">
        <v>2450</v>
      </c>
      <c r="I57" s="230"/>
      <c r="L57" s="5"/>
      <c r="M57" s="6"/>
      <c r="N57" s="6"/>
      <c r="P57" s="6"/>
    </row>
    <row r="58" spans="1:16" s="16" customFormat="1" ht="15.75">
      <c r="A58" s="88" t="s">
        <v>25</v>
      </c>
      <c r="B58" s="95" t="s">
        <v>26</v>
      </c>
      <c r="C58" s="174">
        <v>0</v>
      </c>
      <c r="D58" s="174">
        <v>0</v>
      </c>
      <c r="E58" s="174">
        <v>0</v>
      </c>
      <c r="F58" s="174">
        <v>0</v>
      </c>
      <c r="G58" s="18" t="s">
        <v>84</v>
      </c>
      <c r="H58" s="128"/>
      <c r="I58" s="230"/>
      <c r="L58" s="5"/>
      <c r="M58" s="6"/>
      <c r="N58" s="6"/>
      <c r="P58" s="6"/>
    </row>
    <row r="59" spans="1:17" s="16" customFormat="1" ht="18" customHeight="1">
      <c r="A59" s="96" t="s">
        <v>27</v>
      </c>
      <c r="B59" s="150" t="s">
        <v>1</v>
      </c>
      <c r="C59" s="171">
        <f>((C58)/(C48*C50))</f>
        <v>0</v>
      </c>
      <c r="D59" s="171">
        <f>((D58)/(D48*D50))</f>
        <v>0</v>
      </c>
      <c r="E59" s="171">
        <f>((E58)/(E48*E50))</f>
        <v>0</v>
      </c>
      <c r="F59" s="171">
        <f>((F58)/(F48*F50))</f>
        <v>0</v>
      </c>
      <c r="G59" s="182" t="s">
        <v>85</v>
      </c>
      <c r="H59" s="127">
        <v>2200</v>
      </c>
      <c r="I59" s="230"/>
      <c r="L59" s="98"/>
      <c r="M59" s="97"/>
      <c r="N59" s="99"/>
      <c r="P59" s="99"/>
      <c r="Q59" s="97"/>
    </row>
    <row r="60" spans="1:17" s="16" customFormat="1" ht="15.75">
      <c r="A60" s="88" t="s">
        <v>28</v>
      </c>
      <c r="B60" s="95" t="s">
        <v>11</v>
      </c>
      <c r="C60" s="155">
        <v>0</v>
      </c>
      <c r="D60" s="155">
        <v>0</v>
      </c>
      <c r="E60" s="155">
        <v>0</v>
      </c>
      <c r="F60" s="155">
        <v>0</v>
      </c>
      <c r="G60" s="183" t="s">
        <v>86</v>
      </c>
      <c r="H60" s="127">
        <v>4000</v>
      </c>
      <c r="I60" s="230" t="s">
        <v>96</v>
      </c>
      <c r="J60" s="97"/>
      <c r="K60" s="97"/>
      <c r="L60" s="101"/>
      <c r="M60" s="99"/>
      <c r="N60" s="99"/>
      <c r="P60" s="99"/>
      <c r="Q60" s="97"/>
    </row>
    <row r="61" spans="1:17" s="16" customFormat="1" ht="19.5" customHeight="1">
      <c r="A61" s="88" t="s">
        <v>43</v>
      </c>
      <c r="B61" s="95"/>
      <c r="C61" s="175" t="e">
        <f>-PV(C16*C59,C17,1,,1)</f>
        <v>#DIV/0!</v>
      </c>
      <c r="D61" s="175" t="e">
        <f>-PV(D16*D59,D17,1,,1)</f>
        <v>#DIV/0!</v>
      </c>
      <c r="E61" s="175" t="e">
        <f>-PV(E16*E59,E17,1,,1)</f>
        <v>#DIV/0!</v>
      </c>
      <c r="F61" s="175">
        <f>-PV(F16*F59,F17,1,,1)</f>
        <v>0</v>
      </c>
      <c r="G61" s="18" t="s">
        <v>87</v>
      </c>
      <c r="H61" s="127"/>
      <c r="I61" s="230"/>
      <c r="J61" s="97"/>
      <c r="K61" s="97"/>
      <c r="L61" s="98"/>
      <c r="M61" s="99"/>
      <c r="N61" s="99"/>
      <c r="P61" s="99"/>
      <c r="Q61" s="97"/>
    </row>
    <row r="62" spans="1:17" s="16" customFormat="1" ht="16.5" thickBot="1">
      <c r="A62" s="89" t="s">
        <v>39</v>
      </c>
      <c r="B62" s="106" t="s">
        <v>11</v>
      </c>
      <c r="C62" s="164" t="e">
        <f>(C33+C60)*C61*C30*C26</f>
        <v>#DIV/0!</v>
      </c>
      <c r="D62" s="164" t="e">
        <f>(D33+D60)*D61*D30*D26</f>
        <v>#DIV/0!</v>
      </c>
      <c r="E62" s="164" t="e">
        <f>(E33+E60)*E61*E30*E26</f>
        <v>#DIV/0!</v>
      </c>
      <c r="F62" s="164">
        <f>(F33+F60)*F61*F30*F26</f>
        <v>0</v>
      </c>
      <c r="G62" s="184" t="s">
        <v>88</v>
      </c>
      <c r="H62" s="127">
        <v>2200</v>
      </c>
      <c r="I62" s="230"/>
      <c r="J62" s="97"/>
      <c r="K62" s="97"/>
      <c r="L62" s="98"/>
      <c r="M62" s="102"/>
      <c r="N62" s="102"/>
      <c r="P62" s="102"/>
      <c r="Q62" s="97"/>
    </row>
    <row r="63" spans="1:17" s="16" customFormat="1" ht="15.75">
      <c r="A63" s="103"/>
      <c r="B63" s="104"/>
      <c r="C63" s="176"/>
      <c r="D63" s="176"/>
      <c r="E63" s="176"/>
      <c r="F63" s="176"/>
      <c r="G63" s="185" t="s">
        <v>89</v>
      </c>
      <c r="H63" s="129">
        <v>4000</v>
      </c>
      <c r="I63" s="230"/>
      <c r="J63" s="97"/>
      <c r="K63" s="97"/>
      <c r="L63" s="98"/>
      <c r="M63" s="102"/>
      <c r="N63" s="102"/>
      <c r="P63" s="102"/>
      <c r="Q63" s="97"/>
    </row>
    <row r="64" spans="1:17" s="16" customFormat="1" ht="15.75">
      <c r="A64" s="93" t="s">
        <v>3</v>
      </c>
      <c r="B64" s="94"/>
      <c r="C64" s="153"/>
      <c r="D64" s="153"/>
      <c r="E64" s="153"/>
      <c r="F64" s="153"/>
      <c r="G64" s="130" t="s">
        <v>91</v>
      </c>
      <c r="H64" s="97"/>
      <c r="I64" s="125"/>
      <c r="J64" s="97"/>
      <c r="K64" s="97"/>
      <c r="L64" s="97"/>
      <c r="M64" s="98"/>
      <c r="N64" s="99"/>
      <c r="O64" s="99"/>
      <c r="P64" s="99"/>
      <c r="Q64" s="97"/>
    </row>
    <row r="65" spans="1:17" s="16" customFormat="1" ht="15.75">
      <c r="A65" s="88" t="s">
        <v>29</v>
      </c>
      <c r="B65" s="95" t="s">
        <v>10</v>
      </c>
      <c r="C65" s="155">
        <v>0</v>
      </c>
      <c r="D65" s="155">
        <v>0</v>
      </c>
      <c r="E65" s="155">
        <v>0</v>
      </c>
      <c r="F65" s="155">
        <v>0</v>
      </c>
      <c r="G65" s="28"/>
      <c r="H65" s="28"/>
      <c r="I65" s="28"/>
      <c r="J65" s="28"/>
      <c r="K65" s="97"/>
      <c r="L65" s="97"/>
      <c r="M65" s="97"/>
      <c r="N65" s="99"/>
      <c r="O65" s="99"/>
      <c r="P65" s="102"/>
      <c r="Q65" s="97"/>
    </row>
    <row r="66" spans="1:17" s="16" customFormat="1" ht="15.75">
      <c r="A66" s="88" t="s">
        <v>67</v>
      </c>
      <c r="B66" s="95" t="s">
        <v>26</v>
      </c>
      <c r="C66" s="174">
        <v>0</v>
      </c>
      <c r="D66" s="174">
        <v>0</v>
      </c>
      <c r="E66" s="174">
        <v>0</v>
      </c>
      <c r="F66" s="174">
        <v>0</v>
      </c>
      <c r="G66" s="28"/>
      <c r="H66" s="28"/>
      <c r="I66" s="28"/>
      <c r="J66" s="28"/>
      <c r="K66" s="97"/>
      <c r="L66" s="97"/>
      <c r="M66" s="97"/>
      <c r="N66" s="102"/>
      <c r="O66" s="99"/>
      <c r="P66" s="99"/>
      <c r="Q66" s="97"/>
    </row>
    <row r="67" spans="1:17" s="16" customFormat="1" ht="15.75">
      <c r="A67" s="88" t="s">
        <v>30</v>
      </c>
      <c r="B67" s="95" t="s">
        <v>1</v>
      </c>
      <c r="C67" s="171">
        <f>C66/(C48*C50)</f>
        <v>0</v>
      </c>
      <c r="D67" s="171">
        <f>D66/(D48*D50)</f>
        <v>0</v>
      </c>
      <c r="E67" s="171">
        <f>E66/(E48*E50)</f>
        <v>0</v>
      </c>
      <c r="F67" s="171">
        <f>F66/(F48*F50)</f>
        <v>0</v>
      </c>
      <c r="G67" s="87"/>
      <c r="H67" s="87"/>
      <c r="I67" s="28"/>
      <c r="J67" s="87"/>
      <c r="K67" s="97"/>
      <c r="L67" s="97"/>
      <c r="M67" s="97"/>
      <c r="N67" s="97"/>
      <c r="O67" s="97"/>
      <c r="P67" s="97"/>
      <c r="Q67" s="97"/>
    </row>
    <row r="68" spans="1:17" s="16" customFormat="1" ht="15.75">
      <c r="A68" s="88" t="s">
        <v>44</v>
      </c>
      <c r="B68" s="95"/>
      <c r="C68" s="175" t="e">
        <f>-PV($C$19*C67,C20,1,,1)</f>
        <v>#DIV/0!</v>
      </c>
      <c r="D68" s="175" t="e">
        <f>-PV($C$19*D67,D20,1,,1)</f>
        <v>#DIV/0!</v>
      </c>
      <c r="E68" s="175" t="e">
        <f>-PV($C$19*E67,E20,1,,1)</f>
        <v>#DIV/0!</v>
      </c>
      <c r="F68" s="175">
        <f>-PV($C$19*F67,F20,1,,1)</f>
        <v>0</v>
      </c>
      <c r="G68" s="87"/>
      <c r="H68" s="87"/>
      <c r="I68" s="100"/>
      <c r="J68" s="87"/>
      <c r="K68" s="97"/>
      <c r="L68" s="97"/>
      <c r="M68" s="98"/>
      <c r="N68" s="102"/>
      <c r="O68" s="102"/>
      <c r="P68" s="102"/>
      <c r="Q68" s="97"/>
    </row>
    <row r="69" spans="1:17" s="16" customFormat="1" ht="15.75">
      <c r="A69" s="105" t="s">
        <v>40</v>
      </c>
      <c r="B69" s="94" t="s">
        <v>11</v>
      </c>
      <c r="C69" s="177" t="e">
        <f>C26*C65*C68</f>
        <v>#DIV/0!</v>
      </c>
      <c r="D69" s="177" t="e">
        <f>D26*D65*D68</f>
        <v>#DIV/0!</v>
      </c>
      <c r="E69" s="177" t="e">
        <f>E26*E65*E68</f>
        <v>#DIV/0!</v>
      </c>
      <c r="F69" s="177">
        <f>F26*F65*F68</f>
        <v>0</v>
      </c>
      <c r="G69" s="90"/>
      <c r="H69" s="90"/>
      <c r="I69" s="100"/>
      <c r="J69" s="90"/>
      <c r="K69" s="97"/>
      <c r="L69" s="97"/>
      <c r="M69" s="98"/>
      <c r="N69" s="99"/>
      <c r="O69" s="99"/>
      <c r="P69" s="99"/>
      <c r="Q69" s="97"/>
    </row>
    <row r="70" spans="1:17" s="111" customFormat="1" ht="16.5" thickBot="1">
      <c r="A70" s="79" t="s">
        <v>41</v>
      </c>
      <c r="B70" s="106"/>
      <c r="C70" s="164" t="e">
        <f>C69+C62+C55</f>
        <v>#DIV/0!</v>
      </c>
      <c r="D70" s="164" t="e">
        <f>D69+D62+D55</f>
        <v>#DIV/0!</v>
      </c>
      <c r="E70" s="164" t="e">
        <f>E69+E62+E55</f>
        <v>#DIV/0!</v>
      </c>
      <c r="F70" s="164">
        <f>F69+F62+F55</f>
        <v>0</v>
      </c>
      <c r="G70" s="108"/>
      <c r="H70" s="108"/>
      <c r="I70" s="100"/>
      <c r="J70" s="108"/>
      <c r="K70" s="109"/>
      <c r="L70" s="109"/>
      <c r="M70" s="110"/>
      <c r="N70" s="101"/>
      <c r="O70" s="101"/>
      <c r="P70" s="101"/>
      <c r="Q70" s="109"/>
    </row>
    <row r="71" spans="1:16" s="111" customFormat="1" ht="15.75">
      <c r="A71" s="112"/>
      <c r="B71" s="107"/>
      <c r="C71" s="113"/>
      <c r="D71" s="113"/>
      <c r="E71" s="113"/>
      <c r="F71" s="107"/>
      <c r="G71" s="108"/>
      <c r="H71" s="108"/>
      <c r="I71" s="108"/>
      <c r="J71" s="108"/>
      <c r="M71" s="114"/>
      <c r="N71" s="115"/>
      <c r="O71" s="115"/>
      <c r="P71" s="115"/>
    </row>
    <row r="72" spans="3:16" s="116" customFormat="1" ht="21">
      <c r="C72" s="117"/>
      <c r="D72" s="118"/>
      <c r="E72" s="118"/>
      <c r="F72" s="119"/>
      <c r="G72" s="16" t="s">
        <v>103</v>
      </c>
      <c r="M72" s="120"/>
      <c r="N72" s="117"/>
      <c r="O72" s="117"/>
      <c r="P72" s="117"/>
    </row>
    <row r="73" spans="4:9" ht="23.25">
      <c r="D73" s="122"/>
      <c r="E73" s="122"/>
      <c r="F73" s="123"/>
      <c r="I73" s="100"/>
    </row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91" spans="9:11" ht="15.75">
      <c r="I91" s="121"/>
      <c r="J91" s="121"/>
      <c r="K91" s="121"/>
    </row>
    <row r="92" spans="9:11" ht="15.75">
      <c r="I92" s="121"/>
      <c r="J92" s="121"/>
      <c r="K92" s="121"/>
    </row>
    <row r="93" spans="9:11" ht="15.75">
      <c r="I93" s="121"/>
      <c r="J93" s="121"/>
      <c r="K93" s="121"/>
    </row>
    <row r="94" spans="9:11" ht="15.75">
      <c r="I94" s="121"/>
      <c r="J94" s="121"/>
      <c r="K94" s="121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4"/>
  <ignoredErrors>
    <ignoredError sqref="C34:E3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Bångens Teknikkonsult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Christoffer</cp:lastModifiedBy>
  <cp:lastPrinted>1999-10-11T12:15:54Z</cp:lastPrinted>
  <dcterms:created xsi:type="dcterms:W3CDTF">1999-02-03T14:10:33Z</dcterms:created>
  <dcterms:modified xsi:type="dcterms:W3CDTF">2014-06-23T10:04:01Z</dcterms:modified>
  <cp:category/>
  <cp:version/>
  <cp:contentType/>
  <cp:contentStatus/>
</cp:coreProperties>
</file>